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56D19903-7452-4001-94A7-5E93E2D09E7D}" xr6:coauthVersionLast="36" xr6:coauthVersionMax="36" xr10:uidLastSave="{00000000-0000-0000-0000-000000000000}"/>
  <bookViews>
    <workbookView xWindow="0" yWindow="0" windowWidth="28800" windowHeight="12225" tabRatio="500" activeTab="2" xr2:uid="{00000000-000D-0000-FFFF-FFFF00000000}"/>
  </bookViews>
  <sheets>
    <sheet name="COMP_SET" sheetId="1" r:id="rId1"/>
    <sheet name="MULTIPLES" sheetId="2" r:id="rId2"/>
    <sheet name="EV_BRIDGE" sheetId="3" r:id="rId3"/>
    <sheet name="DISCOUNTS" sheetId="4" r:id="rId4"/>
    <sheet name="SENSITIVITY" sheetId="5" r:id="rId5"/>
  </sheet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5" i="5" l="1"/>
  <c r="B14" i="5"/>
  <c r="B13" i="5"/>
  <c r="B12" i="5"/>
  <c r="E24" i="5" s="1"/>
  <c r="B11" i="5"/>
  <c r="B9" i="5"/>
  <c r="D25" i="5" s="1"/>
  <c r="B37" i="4"/>
  <c r="B36" i="4"/>
  <c r="B30" i="4"/>
  <c r="A8" i="4"/>
  <c r="B27" i="3"/>
  <c r="B26" i="3"/>
  <c r="B25" i="3"/>
  <c r="B24" i="3"/>
  <c r="B23" i="3"/>
  <c r="B22" i="3"/>
  <c r="B21" i="3"/>
  <c r="D15" i="3"/>
  <c r="C15" i="3"/>
  <c r="B15" i="3"/>
  <c r="B14" i="3"/>
  <c r="C13" i="3"/>
  <c r="B13" i="3"/>
  <c r="D13" i="3" s="1"/>
  <c r="B12" i="3"/>
  <c r="A8" i="3"/>
  <c r="B38" i="2"/>
  <c r="F19" i="2"/>
  <c r="E19" i="2"/>
  <c r="D19" i="2"/>
  <c r="C19" i="2"/>
  <c r="B19" i="2"/>
  <c r="A19" i="2"/>
  <c r="F18" i="2"/>
  <c r="E18" i="2"/>
  <c r="D18" i="2"/>
  <c r="C18" i="2"/>
  <c r="B18" i="2"/>
  <c r="A18" i="2"/>
  <c r="F17" i="2"/>
  <c r="E17" i="2"/>
  <c r="D17" i="2"/>
  <c r="C17" i="2"/>
  <c r="B17" i="2"/>
  <c r="A17" i="2"/>
  <c r="F16" i="2"/>
  <c r="E16" i="2"/>
  <c r="D16" i="2"/>
  <c r="C16" i="2"/>
  <c r="B16" i="2"/>
  <c r="A16" i="2"/>
  <c r="F15" i="2"/>
  <c r="E15" i="2"/>
  <c r="D15" i="2"/>
  <c r="C15" i="2"/>
  <c r="B15" i="2"/>
  <c r="A15" i="2"/>
  <c r="F14" i="2"/>
  <c r="A14" i="2"/>
  <c r="F13" i="2"/>
  <c r="A13" i="2"/>
  <c r="F12" i="2"/>
  <c r="E12" i="2"/>
  <c r="D12" i="2"/>
  <c r="A12" i="2"/>
  <c r="F11" i="2"/>
  <c r="A11" i="2"/>
  <c r="F10" i="2"/>
  <c r="A10" i="2"/>
  <c r="L33" i="1"/>
  <c r="D14" i="2" s="1"/>
  <c r="K33" i="1"/>
  <c r="C14" i="2" s="1"/>
  <c r="I33" i="1"/>
  <c r="J33" i="1" s="1"/>
  <c r="B14" i="2" s="1"/>
  <c r="E33" i="1"/>
  <c r="E14" i="2" s="1"/>
  <c r="L32" i="1"/>
  <c r="D13" i="2" s="1"/>
  <c r="I32" i="1"/>
  <c r="K32" i="1" s="1"/>
  <c r="C13" i="2" s="1"/>
  <c r="E32" i="1"/>
  <c r="E13" i="2" s="1"/>
  <c r="L31" i="1"/>
  <c r="J31" i="1"/>
  <c r="B12" i="2" s="1"/>
  <c r="I31" i="1"/>
  <c r="K31" i="1" s="1"/>
  <c r="C12" i="2" s="1"/>
  <c r="E31" i="1"/>
  <c r="L30" i="1"/>
  <c r="D11" i="2" s="1"/>
  <c r="K30" i="1"/>
  <c r="C11" i="2" s="1"/>
  <c r="J30" i="1"/>
  <c r="B11" i="2" s="1"/>
  <c r="I30" i="1"/>
  <c r="E30" i="1"/>
  <c r="E11" i="2" s="1"/>
  <c r="L29" i="1"/>
  <c r="D10" i="2" s="1"/>
  <c r="K29" i="1"/>
  <c r="C10" i="2" s="1"/>
  <c r="I29" i="1"/>
  <c r="J29" i="1" s="1"/>
  <c r="E29" i="1"/>
  <c r="E10" i="2" s="1"/>
  <c r="B10" i="2" l="1"/>
  <c r="B43" i="1"/>
  <c r="C26" i="2" a="1"/>
  <c r="C26" i="2" s="1"/>
  <c r="C24" i="2"/>
  <c r="C23" i="2" a="1"/>
  <c r="C23" i="2" s="1"/>
  <c r="B32" i="2" a="1"/>
  <c r="B32" i="2" s="1"/>
  <c r="C25" i="2"/>
  <c r="D25" i="2"/>
  <c r="D24" i="2"/>
  <c r="D26" i="2" a="1"/>
  <c r="D26" i="2" s="1"/>
  <c r="D23" i="2" a="1"/>
  <c r="D23" i="2" s="1"/>
  <c r="B33" i="2" a="1"/>
  <c r="B33" i="2" s="1"/>
  <c r="C33" i="2" s="1"/>
  <c r="C14" i="3" s="1"/>
  <c r="D14" i="3" s="1"/>
  <c r="B21" i="5"/>
  <c r="E25" i="5"/>
  <c r="J32" i="1"/>
  <c r="B13" i="2" s="1"/>
  <c r="C21" i="5"/>
  <c r="C22" i="5"/>
  <c r="B24" i="5"/>
  <c r="B25" i="5"/>
  <c r="B22" i="5"/>
  <c r="B45" i="1" a="1"/>
  <c r="B45" i="1" s="1"/>
  <c r="D21" i="5"/>
  <c r="D22" i="5"/>
  <c r="C24" i="5"/>
  <c r="C25" i="5"/>
  <c r="B46" i="1" a="1"/>
  <c r="B46" i="1" s="1"/>
  <c r="E21" i="5"/>
  <c r="E22" i="5"/>
  <c r="D24" i="5"/>
  <c r="B44" i="1" l="1" a="1"/>
  <c r="B44" i="1" s="1"/>
  <c r="B31" i="2" a="1"/>
  <c r="B31" i="2" s="1"/>
  <c r="C31" i="2" s="1"/>
  <c r="B24" i="2"/>
  <c r="B26" i="2" a="1"/>
  <c r="B26" i="2" s="1"/>
  <c r="B25" i="2"/>
  <c r="B23" i="2" a="1"/>
  <c r="B23" i="2" s="1"/>
  <c r="B10" i="5" l="1"/>
  <c r="A23" i="5" s="1"/>
  <c r="C12" i="3"/>
  <c r="D12" i="3" s="1"/>
  <c r="D16" i="3" s="1"/>
  <c r="B34" i="4" l="1"/>
  <c r="B28" i="3"/>
  <c r="B11" i="4" s="1"/>
  <c r="B20" i="3"/>
  <c r="E23" i="5"/>
  <c r="D23" i="5"/>
  <c r="C23" i="5"/>
  <c r="B23" i="5"/>
  <c r="B17" i="4" l="1"/>
  <c r="B18" i="4"/>
  <c r="B35" i="4"/>
  <c r="B25" i="4" l="1"/>
  <c r="B26" i="4" s="1"/>
  <c r="B29" i="4" s="1"/>
  <c r="B38" i="4" l="1"/>
  <c r="B31" i="4"/>
  <c r="B39" i="4" s="1"/>
</calcChain>
</file>

<file path=xl/sharedStrings.xml><?xml version="1.0" encoding="utf-8"?>
<sst xmlns="http://schemas.openxmlformats.org/spreadsheetml/2006/main" count="243" uniqueCount="208">
  <si>
    <t>Elite Valuation</t>
  </si>
  <si>
    <t>|  www.Elitevaluation.in  |  IBBI Registered Valuer &amp; Chartered Accountant  |  Ahmedabad  |  Pan-India</t>
  </si>
  <si>
    <t>CCM VALUATION TEMPLATE — COMPARABLE COMPANY MULTIPLE METHOD</t>
  </si>
  <si>
    <t>HOW TO USE: Fill in all YELLOW cells only. Formulas in black cells will auto-calculate. Start with Section 1 (subject company details), then Section 2 (balance sheet items), then Section 3 (peer data). Blue text = your inputs.  Black text = auto-calculated formulas.  Green text = linked from another tab.</t>
  </si>
  <si>
    <t xml:space="preserve">  SECTION 1 — SUBJECT COMPANY DETAILS</t>
  </si>
  <si>
    <t>Company Name</t>
  </si>
  <si>
    <t>ABC India Private Limited</t>
  </si>
  <si>
    <t>Enter full registered company name</t>
  </si>
  <si>
    <t>Business Description / Sector</t>
  </si>
  <si>
    <t>Healthcare SaaS — B2B HMS</t>
  </si>
  <si>
    <t>Brief sector description for context</t>
  </si>
  <si>
    <t>Valuation Date</t>
  </si>
  <si>
    <t>Enter as DD-MMM-YYYY</t>
  </si>
  <si>
    <t>Revenue — LTM (Rs. Crore)</t>
  </si>
  <si>
    <t>Last Twelve Months net operating revenue</t>
  </si>
  <si>
    <t>EBITDA — LTM Normalised (Rs. Crore)</t>
  </si>
  <si>
    <t>After removing one-time / non-recurring items</t>
  </si>
  <si>
    <t>EBIT — LTM (Rs. Crore)</t>
  </si>
  <si>
    <t>EBITDA less depreciation &amp; amortisation</t>
  </si>
  <si>
    <t>Normalised PAT (Rs. Crore)</t>
  </si>
  <si>
    <t>After removing one-time items; for P/E approach</t>
  </si>
  <si>
    <t>Diluted Shares Outstanding (in Lakhs)</t>
  </si>
  <si>
    <t>Include all outstanding shares + ESOP dilution</t>
  </si>
  <si>
    <t xml:space="preserve">  SECTION 2 — BALANCE SHEET ITEMS  (for EV-to-Equity Bridge)</t>
  </si>
  <si>
    <t>Gross Debt — Term Loans &amp; Borrowings (Rs. Crore)</t>
  </si>
  <si>
    <t>All interest-bearing debt from balance sheet</t>
  </si>
  <si>
    <t>Finance Lease Liabilities — Ind AS 116 (Rs. Crore)</t>
  </si>
  <si>
    <t>Operating leases capitalised under Ind AS 116</t>
  </si>
  <si>
    <t>Cash &amp; Cash Equivalents (Rs. Crore)</t>
  </si>
  <si>
    <t>Bank balances + short-term bank FDs</t>
  </si>
  <si>
    <t>Short-Term Liquid Investments (Rs. Crore)</t>
  </si>
  <si>
    <t>Mutual funds / liquid investments (within 3 months)</t>
  </si>
  <si>
    <t>Contingent Liabilities — Probability Adjusted (Rs. Crore)</t>
  </si>
  <si>
    <t>Tax disputes, legal claims × probability of loss</t>
  </si>
  <si>
    <t>Unfunded Gratuity / Employee Benefit Liability (Rs. Crore)</t>
  </si>
  <si>
    <t>Actuarial valuation of unfunded defined benefit obligations</t>
  </si>
  <si>
    <t>Other Debt-Like Items (Rs. Crore)</t>
  </si>
  <si>
    <t>Deferred payment obligations, earn-outs, RPT loans etc.</t>
  </si>
  <si>
    <t xml:space="preserve">  SECTION 3 — COMPARABLE COMPANY PEER SET  (Enter data for 3 to 8 listed peers)</t>
  </si>
  <si>
    <t>Enter NSE/BSE-listed peer data below. Minimum 3 peers required; ideal 5–8 peers. Leave unused rows blank — formulas will automatically exclude blank rows from the median computation. EV, EBITDA Margin, and all three multiples are auto-calculated.</t>
  </si>
  <si>
    <t>Company Name
(Listed Peer)</t>
  </si>
  <si>
    <t>Exchange
(NSE/BSE)</t>
  </si>
  <si>
    <t>Revenue
(Rs. Cr)</t>
  </si>
  <si>
    <t>EBITDA
(Rs. Cr)</t>
  </si>
  <si>
    <t>EBITDA
Margin %</t>
  </si>
  <si>
    <t>Normalised
PAT (Rs. Cr)</t>
  </si>
  <si>
    <t>Market Cap
(Rs. Cr)</t>
  </si>
  <si>
    <t>Net Debt
(Rs. Cr)</t>
  </si>
  <si>
    <t>Enterprise
Value (Rs. Cr)</t>
  </si>
  <si>
    <t>EV /
EBITDA</t>
  </si>
  <si>
    <t>EV /
Revenue</t>
  </si>
  <si>
    <t>P / E
(Norm.)</t>
  </si>
  <si>
    <t>Healtheon Technologies Ltd</t>
  </si>
  <si>
    <t>NSE</t>
  </si>
  <si>
    <t>MedLink Systems Ltd</t>
  </si>
  <si>
    <t>BSE</t>
  </si>
  <si>
    <t>CureLink Software Ltd</t>
  </si>
  <si>
    <t>Apex HealthTech Ltd</t>
  </si>
  <si>
    <t>DiagnoFirst India Ltd</t>
  </si>
  <si>
    <t xml:space="preserve">  QUICK STATS  (auto-calculated from peer data above)</t>
  </si>
  <si>
    <t>Peers with Data (EV/EBITDA)</t>
  </si>
  <si>
    <t>← These are array formulas — press Ctrl+Shift+Enter if editing in older Excel (not needed in Excel 365)</t>
  </si>
  <si>
    <t>Median EV/EBITDA</t>
  </si>
  <si>
    <t>Median EV/Revenue</t>
  </si>
  <si>
    <t>Median P/E</t>
  </si>
  <si>
    <t>TAB 2 — COMPARABLE COMPANY MULTIPLES &amp; MULTIPLE SELECTION</t>
  </si>
  <si>
    <t>Step 2 of 5  |  Review multiples, check the median, and confirm which multiple to apply in the Valuation</t>
  </si>
  <si>
    <t>All data is pulled automatically from Tab 1 (COMP_SET). Review the multiples below. The MEDIAN is pre-selected in Section 3 — override if you have a professional reason to choose a different multiple. Yellow cells are the only cells you should edit.</t>
  </si>
  <si>
    <t xml:space="preserve">  SECTION 1 — ALL PEER MULTIPLES  (auto-pulled from COMP_SET tab)</t>
  </si>
  <si>
    <t>EV / EBITDA</t>
  </si>
  <si>
    <t>EV / Revenue</t>
  </si>
  <si>
    <t>P / E (Norm.)</t>
  </si>
  <si>
    <t>EBITDA Margin %</t>
  </si>
  <si>
    <t>Source</t>
  </si>
  <si>
    <t xml:space="preserve">  SECTION 2 — STATISTICAL SUMMARY  (auto-calculated)</t>
  </si>
  <si>
    <t>Statistic</t>
  </si>
  <si>
    <t>Interpretation</t>
  </si>
  <si>
    <t>Minimum</t>
  </si>
  <si>
    <t>Lowest multiple in the peer set</t>
  </si>
  <si>
    <t>Maximum</t>
  </si>
  <si>
    <t>Highest multiple in the peer set</t>
  </si>
  <si>
    <t>Mean (Average)</t>
  </si>
  <si>
    <t>Arithmetic average — affected by outliers</t>
  </si>
  <si>
    <t>MEDIAN  ← USE THIS</t>
  </si>
  <si>
    <t>Middle value — ROBUST against outliers. Preferred.</t>
  </si>
  <si>
    <t xml:space="preserve">  SECTION 3 — MULTIPLES TO APPLY IN VALUATION  ⬇ REVIEW &amp; CONFIRM THESE</t>
  </si>
  <si>
    <t>The yellow cells below are pre-set to the MEDIAN of the peer set. You may override with a different multiple if your professional judgement supports it (e.g., apply a premium multiple if the subject company has materially higher growth than peers). Document your rationale in the notes column.</t>
  </si>
  <si>
    <t>Multiple</t>
  </si>
  <si>
    <t>Median (auto)</t>
  </si>
  <si>
    <t>Rationale / Notes</t>
  </si>
  <si>
    <t>EV / EBITDA Multiple</t>
  </si>
  <si>
    <t>Override cell C26 if needed. Default = Median.</t>
  </si>
  <si>
    <t>EV / Revenue Multiple</t>
  </si>
  <si>
    <t>Overridden to 4.6x (Healtheon median per blog — see Step 2 note). Default median = 4.217x (DiagnoFirst).</t>
  </si>
  <si>
    <t>P / E Multiple</t>
  </si>
  <si>
    <t>Override cell C28 if needed. Default = Median.</t>
  </si>
  <si>
    <t xml:space="preserve">  VALUATION WEIGHTS  (must total 100%)</t>
  </si>
  <si>
    <t>Weight — EV/EBITDA (recommended: 40-55%)</t>
  </si>
  <si>
    <t>Weight — EV/Revenue (recommended: 25-35%)</t>
  </si>
  <si>
    <t>Weight — P/E (recommended: 15-25%)</t>
  </si>
  <si>
    <t>TOTAL WEIGHT (must equal 100%)</t>
  </si>
  <si>
    <t>TAB 3 — ENTERPRISE VALUE COMPUTATION &amp; EV-TO-EQUITY BRIDGE</t>
  </si>
  <si>
    <t>Step 3 of 5  |  Enterprise Value is computed from peer multiples, then bridged to Equity Value via balance sheet adjustments</t>
  </si>
  <si>
    <t>All data pulls automatically from COMP_SET (subject financials + balance sheet) and MULTIPLES (selected multiples and weights). No inputs required on this tab — review the computed values and check for reasonableness.</t>
  </si>
  <si>
    <t xml:space="preserve">  SECTION 1 — ENTERPRISE VALUE COMPUTATION  (Three-Method Approach)</t>
  </si>
  <si>
    <t>Valuation Method</t>
  </si>
  <si>
    <t>Subject Financial
Metric (Rs. Crore)</t>
  </si>
  <si>
    <t>Multiple Applied</t>
  </si>
  <si>
    <t>Implied EV
(Rs. Crore)</t>
  </si>
  <si>
    <t>Notes</t>
  </si>
  <si>
    <t>EV / EBITDA  — Primary Method</t>
  </si>
  <si>
    <t>Most widely used in Indian M&amp;A — capital structure neutral</t>
  </si>
  <si>
    <t>EV / Revenue  — Cross-Check Method</t>
  </si>
  <si>
    <t>Cross-validation; useful for SaaS / high-growth companies</t>
  </si>
  <si>
    <t>P/E  — Equity Value (converted to EV)</t>
  </si>
  <si>
    <t>P/E gives Market Cap; add back Net Debt (Gross Debt − Cash only, per blog) for EV equivalent</t>
  </si>
  <si>
    <t>Weight Applied (%)</t>
  </si>
  <si>
    <t>WEIGHTED AVERAGE ENTERPRISE VALUE</t>
  </si>
  <si>
    <t xml:space="preserve">  SECTION 2 — EV TO EQUITY VALUE BRIDGE  (all items from COMP_SET Tab 1)</t>
  </si>
  <si>
    <t>Bridge Item</t>
  </si>
  <si>
    <t>Amount (Rs. Crore)</t>
  </si>
  <si>
    <t>+ / −</t>
  </si>
  <si>
    <t>Enterprise Value (Weighted Average)</t>
  </si>
  <si>
    <t>+</t>
  </si>
  <si>
    <t>From Section 1 above</t>
  </si>
  <si>
    <t>Less: Gross Debt — Term Loans &amp; Borrowings</t>
  </si>
  <si>
    <t>−</t>
  </si>
  <si>
    <t>From COMP_SET Section 2</t>
  </si>
  <si>
    <t>Less: Finance Lease Liabilities (Ind AS 116)</t>
  </si>
  <si>
    <t>Add: Cash &amp; Cash Equivalents</t>
  </si>
  <si>
    <t>Add: Short-Term Liquid Investments</t>
  </si>
  <si>
    <t>Less: Contingent Liabilities (Prob. Adjusted)</t>
  </si>
  <si>
    <t>Less: Unfunded Gratuity / Employee Benefits</t>
  </si>
  <si>
    <t>Less: Other Debt-Like Items</t>
  </si>
  <si>
    <t xml:space="preserve">  EQUITY VALUE  (100% Controlling Interest — Pre-Discount)</t>
  </si>
  <si>
    <t>TAB 4 — DISCOUNTS (DLOM &amp; DLOC) &amp; FINAL PER-SHARE VALUE</t>
  </si>
  <si>
    <t>Step 4 of 5  |  Apply Illiquidity Discount (DLOM) and Minority Discount (DLOC) if applicable, to arrive at final per-share value</t>
  </si>
  <si>
    <t>Yellow cells = your inputs. Enter DLOM % (15%–35% for unlisted companies) and DLOC % (0% for controlling interest; 10%–25% for minority stake). Equity Value and per-share value update automatically.</t>
  </si>
  <si>
    <t xml:space="preserve">  SECTION 1 — EQUITY VALUE (PRE-DISCOUNT)  from EV Bridge Tab</t>
  </si>
  <si>
    <t>Equity Value — 100% Controlling Interest (Rs. Crore)</t>
  </si>
  <si>
    <t>← From Tab 3 — EV Bridge</t>
  </si>
  <si>
    <t xml:space="preserve">  SECTION 2 — DISCOUNT FOR LACK OF MARKETABILITY (DLOM)  — Illiquidity Discount</t>
  </si>
  <si>
    <t>DLOM reflects that shares of an unlisted company cannot be sold on a public exchange. Typical range: 15%–35%. Set to 0% only if the company is listed. Factors: size, profitability, time to exit, existing shareholder agreements.</t>
  </si>
  <si>
    <t>Is the Subject Company Listed or Unlisted?</t>
  </si>
  <si>
    <t>Unlisted</t>
  </si>
  <si>
    <t>Enter 'Listed' or 'Unlisted'</t>
  </si>
  <si>
    <t>DLOM Percentage (%)</t>
  </si>
  <si>
    <t>Typical range: 15%–35% for unlisted companies</t>
  </si>
  <si>
    <t>DLOM Amount (Rs. Crore)</t>
  </si>
  <si>
    <t>Equity Value × DLOM %</t>
  </si>
  <si>
    <t>Equity Value Post-DLOM (Rs. Crore)</t>
  </si>
  <si>
    <t>After deducting illiquidity discount</t>
  </si>
  <si>
    <t xml:space="preserve">  SECTION 3 — DISCOUNT FOR LACK OF CONTROL (DLOC)  — Minority Discount</t>
  </si>
  <si>
    <t>DLOC applies ONLY when valuing a minority (non-controlling) interest — a stake below 50%. A minority shareholder lacks the ability to direct management decisions, set dividends, or initiate a sale. Set to 0% if valuing a controlling interest (50%+).</t>
  </si>
  <si>
    <t>Is this a Minority or Controlling Stake?</t>
  </si>
  <si>
    <t>Minority</t>
  </si>
  <si>
    <t>Enter 'Minority' or 'Controlling'</t>
  </si>
  <si>
    <t>Stake % Being Valued</t>
  </si>
  <si>
    <t>e.g., 0.20 = 20% stake</t>
  </si>
  <si>
    <t>DLOC Percentage (%)</t>
  </si>
  <si>
    <t>0% for controlling; 10%–25% for minority</t>
  </si>
  <si>
    <t>DLOC Amount (Rs. Crore)</t>
  </si>
  <si>
    <t>Post-DLOM Equity Value × DLOC %</t>
  </si>
  <si>
    <t>Equity Value Post-DLOC (Rs. Crore)</t>
  </si>
  <si>
    <t>After both discounts applied</t>
  </si>
  <si>
    <t xml:space="preserve">  SECTION 4 — FINAL PER-SHARE VALUE</t>
  </si>
  <si>
    <t>Final Equity Value (Post All Discounts) (Rs. Crore)</t>
  </si>
  <si>
    <t>Same as B26 if no minority discount applies</t>
  </si>
  <si>
    <t>Diluted Shares Outstanding (Lakhs)</t>
  </si>
  <si>
    <t>From COMP_SET Tab 1 — Sec 1</t>
  </si>
  <si>
    <t xml:space="preserve">  ★  FAIR VALUE PER SHARE  (Rs.)</t>
  </si>
  <si>
    <t>Formula: Equity Value (Cr) × 100 ÷ Shares (Lakhs)</t>
  </si>
  <si>
    <t xml:space="preserve">  VALUATION SUMMARY</t>
  </si>
  <si>
    <t>Equity Value — Pre-Discount (100%)</t>
  </si>
  <si>
    <t>Less: DLOM (%)</t>
  </si>
  <si>
    <t>Less: DLOC (%)</t>
  </si>
  <si>
    <t>Equity Value — Post All Discounts</t>
  </si>
  <si>
    <t>Fair Value Per Share (Rs.)</t>
  </si>
  <si>
    <t>TAB 5 — SENSITIVITY ANALYSIS: PER-SHARE VALUE vs EV/EBITDA MULTIPLE &amp; DLOM %</t>
  </si>
  <si>
    <t>Step 5 of 5  |  Tests how per-share value changes under different EV/EBITDA multiples (rows) and DLOM percentages (columns)</t>
  </si>
  <si>
    <t>No inputs needed on this tab — all values pull from previous tabs. The BASE CASE cell (highlighted in navy) matches your selected multiple and DLOM from Tabs 2 &amp; 4. This table uses ONLY the EV/EBITDA method (primary multiple) for the sensitivity to keep analysis clean. 🟩 Green = high value scenario  |  🟨 Amber = mid range  |  🟥 Red = low value</t>
  </si>
  <si>
    <t xml:space="preserve">  BASE ASSUMPTIONS  (pulled automatically from previous tabs)</t>
  </si>
  <si>
    <t>Subject Company EBITDA (Rs. Crore)</t>
  </si>
  <si>
    <t>← cross-sheet</t>
  </si>
  <si>
    <t>Base EV/EBITDA Multiple (from Tab 2)</t>
  </si>
  <si>
    <t>Base DLOM % (from Tab 4)</t>
  </si>
  <si>
    <t>DLOC % (from Tab 4 — held constant)</t>
  </si>
  <si>
    <t>Net Debt (Gross Debt + Lease − Cash − STI)</t>
  </si>
  <si>
    <t>Other Deductions (Contingent + Gratuity + Other)</t>
  </si>
  <si>
    <t>Diluted Shares (Lakhs)</t>
  </si>
  <si>
    <t xml:space="preserve">  SENSITIVITY TABLE: FAIR VALUE PER SHARE (Rs.)  — EV/EBITDA Multiple (rows) vs DLOM % (columns)</t>
  </si>
  <si>
    <t>DLOC % is held constant at the value entered in Tab 4. The navy-highlighted cell ★ is the base case matching your selected multiple and DLOM.</t>
  </si>
  <si>
    <t>EV/EBITDA ↓  |  DLOM % →</t>
  </si>
  <si>
    <t xml:space="preserve">  LEGEND &amp; NOTES</t>
  </si>
  <si>
    <t>🟩 Green cells</t>
  </si>
  <si>
    <t>High per-share value — favourable combination of high multiple + low DLOM</t>
  </si>
  <si>
    <t>🟨 Amber cells</t>
  </si>
  <si>
    <t>Mid-range per-share value — base case neighbourhood</t>
  </si>
  <si>
    <t>🟥 Red cells</t>
  </si>
  <si>
    <t>Low per-share value — conservative combination of low multiple + high DLOM</t>
  </si>
  <si>
    <t>★  Navy cell</t>
  </si>
  <si>
    <t>BASE CASE — matches your selected EV/EBITDA multiple (Tab 2) and DLOM % (Tab 4)</t>
  </si>
  <si>
    <t>DLOC %</t>
  </si>
  <si>
    <t>Held constant at the value from Tab 4 — only EV/EBITDA multiple and DLOM vary in this table</t>
  </si>
  <si>
    <t>EV/EBITDA rows</t>
  </si>
  <si>
    <t>Rows: 16x, 18x, Base (19.1x), 21x, 23x — matching blog worked example</t>
  </si>
  <si>
    <t>Bridge items</t>
  </si>
  <si>
    <t>Net Debt, Contingent Liabilities, Gratuity pulled from COMP_SET Tab 1 — update there if needed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</si>
</sst>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yy"/>
    <numFmt numFmtId="165" formatCode="#,##0.0"/>
    <numFmt numFmtId="166" formatCode="0.0%"/>
    <numFmt numFmtId="167" formatCode="0.00\x"/>
    <numFmt numFmtId="168" formatCode="0.0\x"/>
    <numFmt numFmtId="169" formatCode="_ * #,##0.00_ ;_ * \-#,##0.00_ ;_ * \-??_ ;_ @_ "/>
    <numFmt numFmtId="170" formatCode="#,##0.0;\(#,##0.0\);\-"/>
    <numFmt numFmtId="171" formatCode="0.0000"/>
    <numFmt numFmtId="172" formatCode="\₹#,##0.00"/>
    <numFmt numFmtId="173" formatCode="0.00&quot;x &quot;"/>
    <numFmt numFmtId="174" formatCode="\₹#,##0"/>
  </numFmts>
  <fonts count="34" x14ac:knownFonts="1">
    <font>
      <sz val="11"/>
      <color theme="1"/>
      <name val="Calibri"/>
      <family val="2"/>
      <charset val="1"/>
    </font>
    <font>
      <sz val="11"/>
      <color theme="1"/>
      <name val="Segoe UI"/>
      <family val="2"/>
      <charset val="1"/>
    </font>
    <font>
      <u/>
      <sz val="26"/>
      <color rgb="FFFFC000"/>
      <name val="Georgia"/>
      <family val="1"/>
      <charset val="1"/>
    </font>
    <font>
      <sz val="14"/>
      <color theme="0"/>
      <name val="Segoe UI"/>
      <family val="2"/>
      <charset val="1"/>
    </font>
    <font>
      <b/>
      <sz val="13"/>
      <color rgb="FFFFFFFF"/>
      <name val="Segoe UI"/>
      <family val="2"/>
      <charset val="1"/>
    </font>
    <font>
      <i/>
      <sz val="9"/>
      <color rgb="FF1A56B0"/>
      <name val="Segoe UI"/>
      <family val="2"/>
      <charset val="1"/>
    </font>
    <font>
      <b/>
      <sz val="10"/>
      <color rgb="FFFFFFFF"/>
      <name val="Segoe UI"/>
      <family val="2"/>
      <charset val="1"/>
    </font>
    <font>
      <b/>
      <sz val="10"/>
      <color rgb="FF0D1B4B"/>
      <name val="Segoe UI"/>
      <family val="2"/>
      <charset val="1"/>
    </font>
    <font>
      <b/>
      <sz val="10"/>
      <color rgb="FF0070C0"/>
      <name val="Segoe UI"/>
      <family val="2"/>
      <charset val="1"/>
    </font>
    <font>
      <i/>
      <sz val="8"/>
      <color rgb="FF888888"/>
      <name val="Segoe UI"/>
      <family val="2"/>
      <charset val="1"/>
    </font>
    <font>
      <b/>
      <sz val="9"/>
      <color rgb="FFFFFFFF"/>
      <name val="Segoe UI"/>
      <family val="2"/>
      <charset val="1"/>
    </font>
    <font>
      <sz val="10"/>
      <color rgb="FF0070C0"/>
      <name val="Segoe UI"/>
      <family val="2"/>
      <charset val="1"/>
    </font>
    <font>
      <sz val="10"/>
      <color rgb="FF000000"/>
      <name val="Segoe UI"/>
      <family val="2"/>
      <charset val="1"/>
    </font>
    <font>
      <b/>
      <sz val="10"/>
      <color rgb="FF000000"/>
      <name val="Segoe UI"/>
      <family val="2"/>
      <charset val="1"/>
    </font>
    <font>
      <i/>
      <sz val="9"/>
      <color rgb="FFFFFFFF"/>
      <name val="Segoe UI"/>
      <family val="2"/>
      <charset val="1"/>
    </font>
    <font>
      <sz val="10"/>
      <color rgb="FF006400"/>
      <name val="Segoe UI"/>
      <family val="2"/>
      <charset val="1"/>
    </font>
    <font>
      <sz val="9"/>
      <color rgb="FF006400"/>
      <name val="Segoe UI"/>
      <family val="2"/>
      <charset val="1"/>
    </font>
    <font>
      <sz val="10"/>
      <color rgb="FF0D1B4B"/>
      <name val="Segoe UI"/>
      <family val="2"/>
      <charset val="1"/>
    </font>
    <font>
      <i/>
      <sz val="9"/>
      <color rgb="FF555555"/>
      <name val="Segoe UI"/>
      <family val="2"/>
      <charset val="1"/>
    </font>
    <font>
      <b/>
      <sz val="11"/>
      <color rgb="FF1A56B0"/>
      <name val="Segoe UI"/>
      <family val="2"/>
      <charset val="1"/>
    </font>
    <font>
      <b/>
      <sz val="11"/>
      <color rgb="FF7CF7A0"/>
      <name val="Segoe UI"/>
      <family val="2"/>
      <charset val="1"/>
    </font>
    <font>
      <b/>
      <sz val="10"/>
      <color rgb="FF1A7031"/>
      <name val="Segoe UI"/>
      <family val="2"/>
      <charset val="1"/>
    </font>
    <font>
      <i/>
      <sz val="9"/>
      <color rgb="FF888888"/>
      <name val="Segoe UI"/>
      <family val="2"/>
      <charset val="1"/>
    </font>
    <font>
      <b/>
      <sz val="10"/>
      <color rgb="FF8B1A1A"/>
      <name val="Segoe UI"/>
      <family val="2"/>
      <charset val="1"/>
    </font>
    <font>
      <b/>
      <sz val="12"/>
      <color rgb="FF7CF7A0"/>
      <name val="Segoe UI"/>
      <family val="2"/>
      <charset val="1"/>
    </font>
    <font>
      <b/>
      <sz val="10"/>
      <color rgb="FF006400"/>
      <name val="Segoe UI"/>
      <family val="2"/>
      <charset val="1"/>
    </font>
    <font>
      <b/>
      <sz val="12"/>
      <color rgb="FFFFFFFF"/>
      <name val="Segoe UI"/>
      <family val="2"/>
      <charset val="1"/>
    </font>
    <font>
      <b/>
      <sz val="16"/>
      <color rgb="FF7CF7A0"/>
      <name val="Segoe UI"/>
      <family val="2"/>
      <charset val="1"/>
    </font>
    <font>
      <i/>
      <sz val="9"/>
      <color rgb="FFAACCFF"/>
      <name val="Segoe UI"/>
      <family val="2"/>
      <charset val="1"/>
    </font>
    <font>
      <b/>
      <sz val="10"/>
      <color rgb="FF7CF7A0"/>
      <name val="Segoe UI"/>
      <family val="2"/>
      <charset val="1"/>
    </font>
    <font>
      <i/>
      <sz val="8"/>
      <color rgb="FF006400"/>
      <name val="Segoe UI"/>
      <family val="2"/>
      <charset val="1"/>
    </font>
    <font>
      <b/>
      <sz val="9"/>
      <color rgb="FF0D1B4B"/>
      <name val="Segoe UI"/>
      <family val="2"/>
      <charset val="1"/>
    </font>
    <font>
      <sz val="9"/>
      <color rgb="FF444444"/>
      <name val="Segoe UI"/>
      <family val="2"/>
      <charset val="1"/>
    </font>
    <font>
      <b/>
      <sz val="11"/>
      <name val="Segoe UI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theme="3" tint="0.39988402966399123"/>
        <bgColor rgb="FF888888"/>
      </patternFill>
    </fill>
    <fill>
      <patternFill patternType="solid">
        <fgColor rgb="FF0D1B4B"/>
        <bgColor rgb="FF000080"/>
      </patternFill>
    </fill>
    <fill>
      <patternFill patternType="solid">
        <fgColor rgb="FFE8F0FE"/>
        <bgColor rgb="FFF5F7FF"/>
      </patternFill>
    </fill>
    <fill>
      <patternFill patternType="solid">
        <fgColor rgb="FFFFF2CC"/>
        <bgColor rgb="FFF5F7FF"/>
      </patternFill>
    </fill>
    <fill>
      <patternFill patternType="solid">
        <fgColor rgb="FF1A56B0"/>
        <bgColor rgb="FF0070C0"/>
      </patternFill>
    </fill>
    <fill>
      <patternFill patternType="solid">
        <fgColor theme="0"/>
        <bgColor rgb="FFF5F7FF"/>
      </patternFill>
    </fill>
    <fill>
      <patternFill patternType="solid">
        <fgColor rgb="FF00796B"/>
        <bgColor rgb="FF1A7031"/>
      </patternFill>
    </fill>
    <fill>
      <patternFill patternType="solid">
        <fgColor rgb="FFFFFF00"/>
        <bgColor rgb="FFFFFF00"/>
      </patternFill>
    </fill>
    <fill>
      <patternFill patternType="solid">
        <fgColor rgb="FFF5F7FF"/>
        <bgColor rgb="FFFFFFFF"/>
      </patternFill>
    </fill>
  </fills>
  <borders count="2">
    <border>
      <left/>
      <right/>
      <top/>
      <bottom/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6" fillId="3" borderId="1" xfId="0" applyFont="1" applyFill="1" applyBorder="1" applyAlignment="1">
      <alignment horizontal="left" vertical="center"/>
    </xf>
    <xf numFmtId="0" fontId="19" fillId="4" borderId="0" xfId="0" applyFont="1" applyFill="1" applyBorder="1" applyAlignment="1">
      <alignment horizontal="left" vertical="center"/>
    </xf>
    <xf numFmtId="0" fontId="6" fillId="6" borderId="0" xfId="0" applyFont="1" applyFill="1" applyBorder="1" applyAlignment="1" applyProtection="1">
      <alignment horizontal="left" vertical="center"/>
      <protection locked="0"/>
    </xf>
    <xf numFmtId="0" fontId="6" fillId="8" borderId="0" xfId="0" applyFont="1" applyFill="1" applyBorder="1" applyAlignment="1">
      <alignment horizontal="left" vertical="center"/>
    </xf>
    <xf numFmtId="0" fontId="14" fillId="6" borderId="0" xfId="0" applyFont="1" applyFill="1" applyBorder="1" applyAlignment="1">
      <alignment horizontal="center" vertical="center"/>
    </xf>
    <xf numFmtId="0" fontId="9" fillId="0" borderId="0" xfId="0" applyFont="1" applyBorder="1" applyAlignment="1" applyProtection="1">
      <alignment horizontal="left" vertical="center"/>
      <protection locked="0"/>
    </xf>
    <xf numFmtId="0" fontId="6" fillId="3" borderId="0" xfId="0" applyFont="1" applyFill="1" applyBorder="1" applyAlignment="1">
      <alignment horizontal="left" vertical="center"/>
    </xf>
    <xf numFmtId="0" fontId="5" fillId="4" borderId="0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 applyProtection="1"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8" fillId="5" borderId="1" xfId="0" applyFont="1" applyFill="1" applyBorder="1" applyAlignment="1" applyProtection="1">
      <alignment horizontal="right" vertical="center"/>
      <protection locked="0"/>
    </xf>
    <xf numFmtId="164" fontId="8" fillId="5" borderId="1" xfId="0" applyNumberFormat="1" applyFont="1" applyFill="1" applyBorder="1" applyAlignment="1" applyProtection="1">
      <alignment horizontal="right" vertical="center"/>
      <protection locked="0"/>
    </xf>
    <xf numFmtId="165" fontId="8" fillId="5" borderId="1" xfId="0" applyNumberFormat="1" applyFont="1" applyFill="1" applyBorder="1" applyAlignment="1" applyProtection="1">
      <alignment horizontal="right" vertical="center"/>
      <protection locked="0"/>
    </xf>
    <xf numFmtId="4" fontId="8" fillId="5" borderId="1" xfId="0" applyNumberFormat="1" applyFont="1" applyFill="1" applyBorder="1" applyAlignment="1" applyProtection="1">
      <alignment horizontal="right" vertical="center"/>
      <protection locked="0"/>
    </xf>
    <xf numFmtId="0" fontId="10" fillId="3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 applyProtection="1">
      <alignment horizontal="left" vertical="center"/>
      <protection locked="0"/>
    </xf>
    <xf numFmtId="0" fontId="11" fillId="5" borderId="1" xfId="0" applyFont="1" applyFill="1" applyBorder="1" applyAlignment="1" applyProtection="1">
      <alignment horizontal="center" vertical="center"/>
      <protection locked="0"/>
    </xf>
    <xf numFmtId="165" fontId="11" fillId="5" borderId="1" xfId="0" applyNumberFormat="1" applyFont="1" applyFill="1" applyBorder="1" applyAlignment="1" applyProtection="1">
      <alignment horizontal="right" vertical="center"/>
      <protection locked="0"/>
    </xf>
    <xf numFmtId="4" fontId="11" fillId="5" borderId="1" xfId="0" applyNumberFormat="1" applyFont="1" applyFill="1" applyBorder="1" applyAlignment="1" applyProtection="1">
      <alignment horizontal="right" vertical="center"/>
      <protection locked="0"/>
    </xf>
    <xf numFmtId="167" fontId="12" fillId="0" borderId="1" xfId="0" applyNumberFormat="1" applyFont="1" applyBorder="1" applyAlignment="1">
      <alignment horizontal="right" vertical="center"/>
    </xf>
    <xf numFmtId="0" fontId="0" fillId="0" borderId="0" xfId="0" applyAlignme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15" fillId="0" borderId="1" xfId="0" applyFont="1" applyBorder="1" applyAlignment="1">
      <alignment horizontal="left" vertical="center"/>
    </xf>
    <xf numFmtId="168" fontId="15" fillId="0" borderId="1" xfId="0" applyNumberFormat="1" applyFont="1" applyBorder="1" applyAlignment="1">
      <alignment horizontal="right" vertical="center"/>
    </xf>
    <xf numFmtId="166" fontId="15" fillId="0" borderId="1" xfId="0" applyNumberFormat="1" applyFont="1" applyBorder="1" applyAlignment="1">
      <alignment horizontal="right" vertical="center"/>
    </xf>
    <xf numFmtId="0" fontId="16" fillId="0" borderId="1" xfId="0" applyFont="1" applyBorder="1" applyAlignment="1">
      <alignment horizontal="left" vertical="center"/>
    </xf>
    <xf numFmtId="169" fontId="15" fillId="0" borderId="1" xfId="0" applyNumberFormat="1" applyFont="1" applyBorder="1" applyAlignment="1">
      <alignment horizontal="left" vertical="center"/>
    </xf>
    <xf numFmtId="0" fontId="17" fillId="7" borderId="1" xfId="0" applyFont="1" applyFill="1" applyBorder="1" applyAlignment="1">
      <alignment horizontal="left" vertical="center"/>
    </xf>
    <xf numFmtId="0" fontId="18" fillId="7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left" vertical="center"/>
    </xf>
    <xf numFmtId="167" fontId="13" fillId="0" borderId="1" xfId="0" applyNumberFormat="1" applyFont="1" applyBorder="1" applyAlignment="1">
      <alignment horizontal="right" vertical="center"/>
    </xf>
    <xf numFmtId="0" fontId="18" fillId="4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167" fontId="12" fillId="9" borderId="1" xfId="0" applyNumberFormat="1" applyFont="1" applyFill="1" applyBorder="1" applyAlignment="1">
      <alignment horizontal="right" vertical="center"/>
    </xf>
    <xf numFmtId="167" fontId="0" fillId="0" borderId="0" xfId="0" applyNumberFormat="1" applyAlignment="1"/>
    <xf numFmtId="0" fontId="9" fillId="0" borderId="1" xfId="0" applyFont="1" applyBorder="1" applyAlignment="1">
      <alignment horizontal="left" vertical="center"/>
    </xf>
    <xf numFmtId="0" fontId="7" fillId="0" borderId="1" xfId="0" applyFont="1" applyBorder="1" applyAlignment="1" applyProtection="1">
      <alignment horizontal="left" vertical="center"/>
      <protection locked="0"/>
    </xf>
    <xf numFmtId="9" fontId="8" fillId="5" borderId="1" xfId="0" applyNumberFormat="1" applyFont="1" applyFill="1" applyBorder="1" applyAlignment="1" applyProtection="1">
      <alignment horizontal="right" vertical="center"/>
      <protection locked="0"/>
    </xf>
    <xf numFmtId="9" fontId="7" fillId="4" borderId="1" xfId="0" applyNumberFormat="1" applyFont="1" applyFill="1" applyBorder="1" applyAlignment="1" applyProtection="1">
      <alignment horizontal="right" vertical="center"/>
      <protection locked="0"/>
    </xf>
    <xf numFmtId="165" fontId="15" fillId="0" borderId="1" xfId="0" applyNumberFormat="1" applyFont="1" applyBorder="1" applyAlignment="1">
      <alignment horizontal="right" vertical="center"/>
    </xf>
    <xf numFmtId="167" fontId="15" fillId="0" borderId="1" xfId="0" applyNumberFormat="1" applyFont="1" applyBorder="1" applyAlignment="1">
      <alignment horizontal="right" vertical="center"/>
    </xf>
    <xf numFmtId="165" fontId="13" fillId="0" borderId="1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horizontal="left" vertical="center"/>
    </xf>
    <xf numFmtId="4" fontId="13" fillId="0" borderId="1" xfId="0" applyNumberFormat="1" applyFont="1" applyBorder="1" applyAlignment="1">
      <alignment horizontal="right" vertical="center"/>
    </xf>
    <xf numFmtId="0" fontId="7" fillId="10" borderId="1" xfId="0" applyFont="1" applyFill="1" applyBorder="1" applyAlignment="1">
      <alignment horizontal="left" vertical="center"/>
    </xf>
    <xf numFmtId="9" fontId="15" fillId="10" borderId="1" xfId="0" applyNumberFormat="1" applyFont="1" applyFill="1" applyBorder="1" applyAlignment="1">
      <alignment horizontal="right" vertical="center"/>
    </xf>
    <xf numFmtId="0" fontId="17" fillId="10" borderId="1" xfId="0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left" vertical="center"/>
    </xf>
    <xf numFmtId="165" fontId="20" fillId="3" borderId="1" xfId="0" applyNumberFormat="1" applyFont="1" applyFill="1" applyBorder="1" applyAlignment="1">
      <alignment horizontal="right" vertical="center"/>
    </xf>
    <xf numFmtId="0" fontId="0" fillId="3" borderId="1" xfId="0" applyFill="1" applyBorder="1" applyAlignment="1"/>
    <xf numFmtId="170" fontId="13" fillId="4" borderId="1" xfId="0" applyNumberFormat="1" applyFont="1" applyFill="1" applyBorder="1" applyAlignment="1">
      <alignment horizontal="right" vertical="center"/>
    </xf>
    <xf numFmtId="0" fontId="21" fillId="4" borderId="1" xfId="0" applyFont="1" applyFill="1" applyBorder="1" applyAlignment="1">
      <alignment horizontal="center" vertical="center"/>
    </xf>
    <xf numFmtId="0" fontId="0" fillId="4" borderId="1" xfId="0" applyFill="1" applyBorder="1" applyAlignment="1"/>
    <xf numFmtId="0" fontId="22" fillId="4" borderId="1" xfId="0" applyFont="1" applyFill="1" applyBorder="1" applyAlignment="1">
      <alignment horizontal="left" vertical="center"/>
    </xf>
    <xf numFmtId="170" fontId="15" fillId="7" borderId="1" xfId="0" applyNumberFormat="1" applyFont="1" applyFill="1" applyBorder="1" applyAlignment="1">
      <alignment horizontal="right" vertical="center"/>
    </xf>
    <xf numFmtId="0" fontId="23" fillId="7" borderId="1" xfId="0" applyFont="1" applyFill="1" applyBorder="1" applyAlignment="1">
      <alignment horizontal="center" vertical="center"/>
    </xf>
    <xf numFmtId="0" fontId="0" fillId="7" borderId="1" xfId="0" applyFill="1" applyBorder="1" applyAlignment="1"/>
    <xf numFmtId="0" fontId="22" fillId="7" borderId="1" xfId="0" applyFont="1" applyFill="1" applyBorder="1" applyAlignment="1">
      <alignment horizontal="left" vertical="center"/>
    </xf>
    <xf numFmtId="0" fontId="21" fillId="7" borderId="1" xfId="0" applyFont="1" applyFill="1" applyBorder="1" applyAlignment="1">
      <alignment horizontal="center" vertical="center"/>
    </xf>
    <xf numFmtId="165" fontId="24" fillId="3" borderId="1" xfId="0" applyNumberFormat="1" applyFont="1" applyFill="1" applyBorder="1" applyAlignment="1">
      <alignment horizontal="right" vertical="center"/>
    </xf>
    <xf numFmtId="0" fontId="5" fillId="4" borderId="0" xfId="0" applyFont="1" applyFill="1" applyBorder="1" applyAlignment="1" applyProtection="1">
      <alignment horizontal="left" vertical="center" wrapText="1"/>
      <protection locked="0"/>
    </xf>
    <xf numFmtId="0" fontId="6" fillId="3" borderId="0" xfId="0" applyFont="1" applyFill="1" applyBorder="1" applyAlignment="1" applyProtection="1">
      <alignment horizontal="left" vertical="center"/>
      <protection locked="0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166" fontId="12" fillId="0" borderId="1" xfId="0" applyNumberFormat="1" applyFont="1" applyBorder="1" applyAlignment="1" applyProtection="1">
      <alignment horizontal="right" vertical="center"/>
      <protection locked="0"/>
    </xf>
    <xf numFmtId="165" fontId="12" fillId="0" borderId="1" xfId="0" applyNumberFormat="1" applyFont="1" applyBorder="1" applyAlignment="1" applyProtection="1">
      <alignment horizontal="right" vertical="center"/>
      <protection locked="0"/>
    </xf>
    <xf numFmtId="167" fontId="12" fillId="0" borderId="1" xfId="0" applyNumberFormat="1" applyFont="1" applyBorder="1" applyAlignment="1" applyProtection="1">
      <alignment horizontal="right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0" fontId="3" fillId="2" borderId="0" xfId="0" applyFont="1" applyFill="1" applyBorder="1" applyAlignment="1" applyProtection="1">
      <alignment horizontal="center"/>
    </xf>
    <xf numFmtId="0" fontId="4" fillId="3" borderId="0" xfId="0" applyFont="1" applyFill="1" applyBorder="1" applyAlignment="1" applyProtection="1">
      <alignment horizontal="center" vertical="center"/>
    </xf>
    <xf numFmtId="0" fontId="5" fillId="4" borderId="0" xfId="0" applyFont="1" applyFill="1" applyBorder="1" applyAlignment="1" applyProtection="1">
      <alignment horizontal="left" vertical="center" wrapText="1"/>
    </xf>
    <xf numFmtId="0" fontId="9" fillId="0" borderId="0" xfId="0" applyFont="1" applyBorder="1" applyAlignment="1" applyProtection="1">
      <alignment horizontal="left" vertical="center"/>
    </xf>
    <xf numFmtId="0" fontId="13" fillId="7" borderId="1" xfId="0" applyFont="1" applyFill="1" applyBorder="1" applyAlignment="1" applyProtection="1">
      <alignment horizontal="right" vertical="center"/>
    </xf>
    <xf numFmtId="167" fontId="13" fillId="7" borderId="1" xfId="0" applyNumberFormat="1" applyFont="1" applyFill="1" applyBorder="1" applyAlignment="1" applyProtection="1">
      <alignment horizontal="right" vertical="center"/>
    </xf>
    <xf numFmtId="0" fontId="0" fillId="0" borderId="0" xfId="0" applyProtection="1">
      <protection locked="0"/>
    </xf>
    <xf numFmtId="0" fontId="7" fillId="4" borderId="1" xfId="0" applyFont="1" applyFill="1" applyBorder="1" applyAlignment="1" applyProtection="1">
      <protection locked="0"/>
    </xf>
    <xf numFmtId="165" fontId="25" fillId="4" borderId="1" xfId="0" applyNumberFormat="1" applyFont="1" applyFill="1" applyBorder="1" applyAlignment="1" applyProtection="1">
      <alignment horizontal="right" vertical="center"/>
      <protection locked="0"/>
    </xf>
    <xf numFmtId="0" fontId="5" fillId="0" borderId="0" xfId="0" applyFont="1" applyBorder="1" applyAlignment="1" applyProtection="1">
      <protection locked="0"/>
    </xf>
    <xf numFmtId="0" fontId="17" fillId="0" borderId="1" xfId="0" applyFont="1" applyBorder="1" applyAlignment="1" applyProtection="1">
      <alignment horizontal="left" vertical="center"/>
      <protection locked="0"/>
    </xf>
    <xf numFmtId="166" fontId="8" fillId="5" borderId="1" xfId="0" applyNumberFormat="1" applyFont="1" applyFill="1" applyBorder="1" applyAlignment="1" applyProtection="1">
      <alignment horizontal="right" vertical="center"/>
      <protection locked="0"/>
    </xf>
    <xf numFmtId="0" fontId="22" fillId="0" borderId="1" xfId="0" applyFont="1" applyBorder="1" applyAlignment="1" applyProtection="1">
      <alignment horizontal="left" vertical="center"/>
      <protection locked="0"/>
    </xf>
    <xf numFmtId="165" fontId="13" fillId="4" borderId="1" xfId="0" applyNumberFormat="1" applyFont="1" applyFill="1" applyBorder="1" applyAlignment="1" applyProtection="1">
      <alignment horizontal="right" vertical="center"/>
      <protection locked="0"/>
    </xf>
    <xf numFmtId="0" fontId="8" fillId="0" borderId="1" xfId="0" applyFont="1" applyBorder="1" applyAlignment="1" applyProtection="1">
      <alignment horizontal="right" vertical="center"/>
      <protection locked="0"/>
    </xf>
    <xf numFmtId="171" fontId="0" fillId="0" borderId="0" xfId="0" applyNumberFormat="1" applyAlignment="1" applyProtection="1">
      <protection locked="0"/>
    </xf>
    <xf numFmtId="166" fontId="8" fillId="0" borderId="1" xfId="0" applyNumberFormat="1" applyFont="1" applyBorder="1" applyAlignment="1" applyProtection="1">
      <alignment horizontal="right" vertical="center"/>
      <protection locked="0"/>
    </xf>
    <xf numFmtId="0" fontId="6" fillId="8" borderId="0" xfId="0" applyFont="1" applyFill="1" applyBorder="1" applyAlignment="1" applyProtection="1">
      <alignment horizontal="left" vertical="center"/>
      <protection locked="0"/>
    </xf>
    <xf numFmtId="0" fontId="7" fillId="4" borderId="1" xfId="0" applyFont="1" applyFill="1" applyBorder="1" applyAlignment="1" applyProtection="1">
      <alignment horizontal="left" vertical="center"/>
      <protection locked="0"/>
    </xf>
    <xf numFmtId="0" fontId="9" fillId="4" borderId="1" xfId="0" applyFont="1" applyFill="1" applyBorder="1" applyAlignment="1" applyProtection="1">
      <protection locked="0"/>
    </xf>
    <xf numFmtId="0" fontId="26" fillId="3" borderId="1" xfId="0" applyFont="1" applyFill="1" applyBorder="1" applyAlignment="1" applyProtection="1">
      <alignment horizontal="left" vertical="center"/>
      <protection locked="0"/>
    </xf>
    <xf numFmtId="172" fontId="27" fillId="3" borderId="1" xfId="0" applyNumberFormat="1" applyFont="1" applyFill="1" applyBorder="1" applyAlignment="1" applyProtection="1">
      <alignment horizontal="right" vertical="center"/>
      <protection locked="0"/>
    </xf>
    <xf numFmtId="0" fontId="28" fillId="3" borderId="1" xfId="0" applyFont="1" applyFill="1" applyBorder="1" applyAlignment="1" applyProtection="1">
      <alignment horizontal="left" vertical="center"/>
      <protection locked="0"/>
    </xf>
    <xf numFmtId="0" fontId="17" fillId="10" borderId="1" xfId="0" applyFont="1" applyFill="1" applyBorder="1" applyAlignment="1" applyProtection="1">
      <alignment horizontal="left" vertical="center"/>
      <protection locked="0"/>
    </xf>
    <xf numFmtId="165" fontId="12" fillId="10" borderId="1" xfId="0" applyNumberFormat="1" applyFont="1" applyFill="1" applyBorder="1" applyAlignment="1" applyProtection="1">
      <alignment horizontal="right" vertical="center"/>
      <protection locked="0"/>
    </xf>
    <xf numFmtId="0" fontId="0" fillId="10" borderId="1" xfId="0" applyFill="1" applyBorder="1" applyAlignment="1" applyProtection="1">
      <protection locked="0"/>
    </xf>
    <xf numFmtId="166" fontId="12" fillId="10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horizontal="left" vertical="center"/>
      <protection locked="0"/>
    </xf>
    <xf numFmtId="172" fontId="29" fillId="3" borderId="1" xfId="0" applyNumberFormat="1" applyFont="1" applyFill="1" applyBorder="1" applyAlignment="1" applyProtection="1">
      <alignment horizontal="right" vertical="center"/>
      <protection locked="0"/>
    </xf>
    <xf numFmtId="0" fontId="0" fillId="3" borderId="1" xfId="0" applyFill="1" applyBorder="1" applyAlignment="1" applyProtection="1">
      <protection locked="0"/>
    </xf>
    <xf numFmtId="0" fontId="14" fillId="6" borderId="0" xfId="0" applyFont="1" applyFill="1" applyBorder="1" applyAlignment="1" applyProtection="1">
      <alignment horizontal="center" vertical="center"/>
    </xf>
    <xf numFmtId="0" fontId="0" fillId="0" borderId="0" xfId="0" applyAlignment="1" applyProtection="1"/>
    <xf numFmtId="0" fontId="19" fillId="0" borderId="0" xfId="0" applyFont="1" applyBorder="1" applyAlignment="1" applyProtection="1">
      <alignment horizontal="left" vertical="center"/>
    </xf>
    <xf numFmtId="9" fontId="6" fillId="3" borderId="1" xfId="0" applyNumberFormat="1" applyFont="1" applyFill="1" applyBorder="1" applyAlignment="1" applyProtection="1">
      <alignment horizontal="center" vertical="center"/>
      <protection locked="0"/>
    </xf>
    <xf numFmtId="173" fontId="7" fillId="10" borderId="1" xfId="0" applyNumberFormat="1" applyFont="1" applyFill="1" applyBorder="1" applyAlignment="1" applyProtection="1">
      <alignment horizontal="center" vertical="center"/>
      <protection locked="0"/>
    </xf>
    <xf numFmtId="174" fontId="12" fillId="7" borderId="1" xfId="0" applyNumberFormat="1" applyFont="1" applyFill="1" applyBorder="1" applyAlignment="1" applyProtection="1">
      <alignment horizontal="right" vertical="center"/>
      <protection locked="0"/>
    </xf>
    <xf numFmtId="174" fontId="17" fillId="4" borderId="1" xfId="0" applyNumberFormat="1" applyFont="1" applyFill="1" applyBorder="1" applyAlignment="1" applyProtection="1">
      <alignment horizontal="right" vertical="center"/>
      <protection locked="0"/>
    </xf>
    <xf numFmtId="173" fontId="6" fillId="3" borderId="1" xfId="0" applyNumberFormat="1" applyFont="1" applyFill="1" applyBorder="1" applyAlignment="1" applyProtection="1">
      <alignment horizontal="center" vertical="center"/>
      <protection locked="0"/>
    </xf>
    <xf numFmtId="174" fontId="7" fillId="4" borderId="1" xfId="0" applyNumberFormat="1" applyFont="1" applyFill="1" applyBorder="1" applyAlignment="1" applyProtection="1">
      <alignment horizontal="right" vertical="center"/>
      <protection locked="0"/>
    </xf>
    <xf numFmtId="174" fontId="33" fillId="9" borderId="1" xfId="0" applyNumberFormat="1" applyFont="1" applyFill="1" applyBorder="1" applyAlignment="1" applyProtection="1">
      <alignment horizontal="right" vertical="center"/>
      <protection locked="0"/>
    </xf>
    <xf numFmtId="165" fontId="25" fillId="10" borderId="1" xfId="0" applyNumberFormat="1" applyFont="1" applyFill="1" applyBorder="1" applyAlignment="1" applyProtection="1">
      <alignment horizontal="right" vertical="center"/>
    </xf>
    <xf numFmtId="0" fontId="30" fillId="0" borderId="0" xfId="0" applyFont="1" applyBorder="1" applyAlignment="1" applyProtection="1">
      <alignment horizontal="left" vertical="center"/>
    </xf>
    <xf numFmtId="167" fontId="25" fillId="10" borderId="1" xfId="0" applyNumberFormat="1" applyFont="1" applyFill="1" applyBorder="1" applyAlignment="1" applyProtection="1">
      <alignment horizontal="right" vertical="center"/>
    </xf>
    <xf numFmtId="166" fontId="25" fillId="10" borderId="1" xfId="0" applyNumberFormat="1" applyFont="1" applyFill="1" applyBorder="1" applyAlignment="1" applyProtection="1">
      <alignment horizontal="right" vertical="center"/>
    </xf>
    <xf numFmtId="0" fontId="6" fillId="6" borderId="0" xfId="0" applyFont="1" applyFill="1" applyBorder="1" applyAlignment="1" applyProtection="1">
      <alignment horizontal="left" vertical="center"/>
    </xf>
    <xf numFmtId="0" fontId="31" fillId="0" borderId="1" xfId="0" applyFont="1" applyBorder="1" applyAlignment="1" applyProtection="1">
      <alignment horizontal="left" vertical="center"/>
    </xf>
    <xf numFmtId="0" fontId="32" fillId="0" borderId="1" xfId="0" applyFont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400"/>
      <rgbColor rgb="FF000080"/>
      <rgbColor rgb="FF808000"/>
      <rgbColor rgb="FF800080"/>
      <rgbColor rgb="FF00796B"/>
      <rgbColor rgb="FFB0B0B0"/>
      <rgbColor rgb="FF888888"/>
      <rgbColor rgb="FF558ED5"/>
      <rgbColor rgb="FF993366"/>
      <rgbColor rgb="FFFFF2CC"/>
      <rgbColor rgb="FFE8F0FE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1A7031"/>
      <rgbColor rgb="FF0000FF"/>
      <rgbColor rgb="FF00CCFF"/>
      <rgbColor rgb="FFF5F7FF"/>
      <rgbColor rgb="FF7CF7A0"/>
      <rgbColor rgb="FFFFFF99"/>
      <rgbColor rgb="FFAACCFF"/>
      <rgbColor rgb="FFFF99CC"/>
      <rgbColor rgb="FFCC99FF"/>
      <rgbColor rgb="FFFFCC99"/>
      <rgbColor rgb="FF1A56B0"/>
      <rgbColor rgb="FF33CCCC"/>
      <rgbColor rgb="FF99CC00"/>
      <rgbColor rgb="FFFFC000"/>
      <rgbColor rgb="FFFF9900"/>
      <rgbColor rgb="FFFF6600"/>
      <rgbColor rgb="FF555555"/>
      <rgbColor rgb="FF969696"/>
      <rgbColor rgb="FF0D1B4B"/>
      <rgbColor rgb="FF339966"/>
      <rgbColor rgb="FF003300"/>
      <rgbColor rgb="FF333300"/>
      <rgbColor rgb="FF8B1A1A"/>
      <rgbColor rgb="FF993366"/>
      <rgbColor rgb="FF5E35B1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D1B4B"/>
    <pageSetUpPr fitToPage="1"/>
  </sheetPr>
  <dimension ref="A1:L46"/>
  <sheetViews>
    <sheetView zoomScale="85" zoomScaleNormal="85" workbookViewId="0">
      <pane ySplit="3" topLeftCell="A25" activePane="bottomLeft" state="frozen"/>
      <selection pane="bottomLeft" activeCell="A3" sqref="A3:L3"/>
    </sheetView>
  </sheetViews>
  <sheetFormatPr defaultColWidth="8.7109375" defaultRowHeight="16.5" x14ac:dyDescent="0.3"/>
  <cols>
    <col min="1" max="1" width="50.85546875" style="12" customWidth="1"/>
    <col min="2" max="2" width="27.28515625" style="12" customWidth="1"/>
    <col min="3" max="4" width="13" style="12" customWidth="1"/>
    <col min="5" max="5" width="12" style="12" customWidth="1"/>
    <col min="6" max="8" width="14" style="12" customWidth="1"/>
    <col min="9" max="9" width="16" style="12" customWidth="1"/>
    <col min="10" max="11" width="12" style="12" customWidth="1"/>
    <col min="12" max="12" width="11" style="12" customWidth="1"/>
    <col min="13" max="16384" width="8.7109375" style="12"/>
  </cols>
  <sheetData>
    <row r="1" spans="1:12" ht="16.5" customHeight="1" x14ac:dyDescent="0.3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</row>
    <row r="2" spans="1:12" ht="16.5" customHeight="1" x14ac:dyDescent="0.3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</row>
    <row r="3" spans="1:12" ht="20.25" customHeight="1" x14ac:dyDescent="0.35">
      <c r="A3" s="71" t="s">
        <v>1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</row>
    <row r="4" spans="1:12" ht="33.75" customHeight="1" x14ac:dyDescent="0.3">
      <c r="A4" s="72" t="s">
        <v>2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</row>
    <row r="5" spans="1:12" ht="36" customHeight="1" x14ac:dyDescent="0.3">
      <c r="A5" s="73" t="s">
        <v>3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</row>
    <row r="6" spans="1:12" ht="4.5" customHeight="1" x14ac:dyDescent="0.3"/>
    <row r="7" spans="1:12" ht="21.75" customHeight="1" x14ac:dyDescent="0.3">
      <c r="A7" s="65" t="s">
        <v>4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</row>
    <row r="8" spans="1:12" ht="19.5" customHeight="1" x14ac:dyDescent="0.3">
      <c r="A8" s="13" t="s">
        <v>5</v>
      </c>
      <c r="B8" s="14" t="s">
        <v>6</v>
      </c>
      <c r="C8" s="74" t="s">
        <v>7</v>
      </c>
      <c r="D8" s="74"/>
      <c r="E8" s="74"/>
      <c r="F8" s="74"/>
      <c r="G8" s="74"/>
      <c r="H8" s="74"/>
      <c r="I8" s="74"/>
      <c r="J8" s="74"/>
      <c r="K8" s="74"/>
      <c r="L8" s="74"/>
    </row>
    <row r="9" spans="1:12" ht="19.5" customHeight="1" x14ac:dyDescent="0.3">
      <c r="A9" s="13" t="s">
        <v>8</v>
      </c>
      <c r="B9" s="14" t="s">
        <v>9</v>
      </c>
      <c r="C9" s="74" t="s">
        <v>10</v>
      </c>
      <c r="D9" s="74"/>
      <c r="E9" s="74"/>
      <c r="F9" s="74"/>
      <c r="G9" s="74"/>
      <c r="H9" s="74"/>
      <c r="I9" s="74"/>
      <c r="J9" s="74"/>
      <c r="K9" s="74"/>
      <c r="L9" s="74"/>
    </row>
    <row r="10" spans="1:12" ht="19.5" customHeight="1" x14ac:dyDescent="0.3">
      <c r="A10" s="13" t="s">
        <v>11</v>
      </c>
      <c r="B10" s="15">
        <v>45747</v>
      </c>
      <c r="C10" s="74" t="s">
        <v>12</v>
      </c>
      <c r="D10" s="74"/>
      <c r="E10" s="74"/>
      <c r="F10" s="74"/>
      <c r="G10" s="74"/>
      <c r="H10" s="74"/>
      <c r="I10" s="74"/>
      <c r="J10" s="74"/>
      <c r="K10" s="74"/>
      <c r="L10" s="74"/>
    </row>
    <row r="11" spans="1:12" ht="19.5" customHeight="1" x14ac:dyDescent="0.3">
      <c r="A11" s="13" t="s">
        <v>13</v>
      </c>
      <c r="B11" s="16">
        <v>85</v>
      </c>
      <c r="C11" s="74" t="s">
        <v>14</v>
      </c>
      <c r="D11" s="74"/>
      <c r="E11" s="74"/>
      <c r="F11" s="74"/>
      <c r="G11" s="74"/>
      <c r="H11" s="74"/>
      <c r="I11" s="74"/>
      <c r="J11" s="74"/>
      <c r="K11" s="74"/>
      <c r="L11" s="74"/>
    </row>
    <row r="12" spans="1:12" ht="19.5" customHeight="1" x14ac:dyDescent="0.3">
      <c r="A12" s="13" t="s">
        <v>15</v>
      </c>
      <c r="B12" s="16">
        <v>18.7</v>
      </c>
      <c r="C12" s="74" t="s">
        <v>16</v>
      </c>
      <c r="D12" s="74"/>
      <c r="E12" s="74"/>
      <c r="F12" s="74"/>
      <c r="G12" s="74"/>
      <c r="H12" s="74"/>
      <c r="I12" s="74"/>
      <c r="J12" s="74"/>
      <c r="K12" s="74"/>
      <c r="L12" s="74"/>
    </row>
    <row r="13" spans="1:12" ht="19.5" customHeight="1" x14ac:dyDescent="0.3">
      <c r="A13" s="13" t="s">
        <v>17</v>
      </c>
      <c r="B13" s="16">
        <v>14.2</v>
      </c>
      <c r="C13" s="74" t="s">
        <v>18</v>
      </c>
      <c r="D13" s="74"/>
      <c r="E13" s="74"/>
      <c r="F13" s="74"/>
      <c r="G13" s="74"/>
      <c r="H13" s="74"/>
      <c r="I13" s="74"/>
      <c r="J13" s="74"/>
      <c r="K13" s="74"/>
      <c r="L13" s="74"/>
    </row>
    <row r="14" spans="1:12" ht="19.5" customHeight="1" x14ac:dyDescent="0.3">
      <c r="A14" s="13" t="s">
        <v>19</v>
      </c>
      <c r="B14" s="16">
        <v>10.5</v>
      </c>
      <c r="C14" s="74" t="s">
        <v>20</v>
      </c>
      <c r="D14" s="74"/>
      <c r="E14" s="74"/>
      <c r="F14" s="74"/>
      <c r="G14" s="74"/>
      <c r="H14" s="74"/>
      <c r="I14" s="74"/>
      <c r="J14" s="74"/>
      <c r="K14" s="74"/>
      <c r="L14" s="74"/>
    </row>
    <row r="15" spans="1:12" ht="19.5" customHeight="1" x14ac:dyDescent="0.3">
      <c r="A15" s="13" t="s">
        <v>21</v>
      </c>
      <c r="B15" s="17">
        <v>100</v>
      </c>
      <c r="C15" s="74" t="s">
        <v>22</v>
      </c>
      <c r="D15" s="74"/>
      <c r="E15" s="74"/>
      <c r="F15" s="74"/>
      <c r="G15" s="74"/>
      <c r="H15" s="74"/>
      <c r="I15" s="74"/>
      <c r="J15" s="74"/>
      <c r="K15" s="74"/>
      <c r="L15" s="74"/>
    </row>
    <row r="16" spans="1:12" ht="15.75" customHeight="1" x14ac:dyDescent="0.3"/>
    <row r="17" spans="1:12" ht="23.25" customHeight="1" x14ac:dyDescent="0.3">
      <c r="A17" s="65" t="s">
        <v>23</v>
      </c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</row>
    <row r="18" spans="1:12" ht="19.5" customHeight="1" x14ac:dyDescent="0.3">
      <c r="A18" s="13" t="s">
        <v>24</v>
      </c>
      <c r="B18" s="16">
        <v>15</v>
      </c>
      <c r="C18" s="74" t="s">
        <v>25</v>
      </c>
      <c r="D18" s="74"/>
      <c r="E18" s="74"/>
      <c r="F18" s="74"/>
      <c r="G18" s="74"/>
      <c r="H18" s="74"/>
      <c r="I18" s="74"/>
      <c r="J18" s="74"/>
      <c r="K18" s="74"/>
      <c r="L18" s="74"/>
    </row>
    <row r="19" spans="1:12" ht="19.5" customHeight="1" x14ac:dyDescent="0.3">
      <c r="A19" s="13" t="s">
        <v>26</v>
      </c>
      <c r="B19" s="16">
        <v>1.2</v>
      </c>
      <c r="C19" s="74" t="s">
        <v>27</v>
      </c>
      <c r="D19" s="74"/>
      <c r="E19" s="74"/>
      <c r="F19" s="74"/>
      <c r="G19" s="74"/>
      <c r="H19" s="74"/>
      <c r="I19" s="74"/>
      <c r="J19" s="74"/>
      <c r="K19" s="74"/>
      <c r="L19" s="74"/>
    </row>
    <row r="20" spans="1:12" ht="19.5" customHeight="1" x14ac:dyDescent="0.3">
      <c r="A20" s="13" t="s">
        <v>28</v>
      </c>
      <c r="B20" s="16">
        <v>3</v>
      </c>
      <c r="C20" s="74" t="s">
        <v>29</v>
      </c>
      <c r="D20" s="74"/>
      <c r="E20" s="74"/>
      <c r="F20" s="74"/>
      <c r="G20" s="74"/>
      <c r="H20" s="74"/>
      <c r="I20" s="74"/>
      <c r="J20" s="74"/>
      <c r="K20" s="74"/>
      <c r="L20" s="74"/>
    </row>
    <row r="21" spans="1:12" ht="19.5" customHeight="1" x14ac:dyDescent="0.3">
      <c r="A21" s="13" t="s">
        <v>30</v>
      </c>
      <c r="B21" s="16">
        <v>0.8</v>
      </c>
      <c r="C21" s="74" t="s">
        <v>31</v>
      </c>
      <c r="D21" s="74"/>
      <c r="E21" s="74"/>
      <c r="F21" s="74"/>
      <c r="G21" s="74"/>
      <c r="H21" s="74"/>
      <c r="I21" s="74"/>
      <c r="J21" s="74"/>
      <c r="K21" s="74"/>
      <c r="L21" s="74"/>
    </row>
    <row r="22" spans="1:12" ht="19.5" customHeight="1" x14ac:dyDescent="0.3">
      <c r="A22" s="13" t="s">
        <v>32</v>
      </c>
      <c r="B22" s="16">
        <v>1.5</v>
      </c>
      <c r="C22" s="74" t="s">
        <v>33</v>
      </c>
      <c r="D22" s="74"/>
      <c r="E22" s="74"/>
      <c r="F22" s="74"/>
      <c r="G22" s="74"/>
      <c r="H22" s="74"/>
      <c r="I22" s="74"/>
      <c r="J22" s="74"/>
      <c r="K22" s="74"/>
      <c r="L22" s="74"/>
    </row>
    <row r="23" spans="1:12" ht="19.5" customHeight="1" x14ac:dyDescent="0.3">
      <c r="A23" s="13" t="s">
        <v>34</v>
      </c>
      <c r="B23" s="16">
        <v>0.6</v>
      </c>
      <c r="C23" s="74" t="s">
        <v>35</v>
      </c>
      <c r="D23" s="74"/>
      <c r="E23" s="74"/>
      <c r="F23" s="74"/>
      <c r="G23" s="74"/>
      <c r="H23" s="74"/>
      <c r="I23" s="74"/>
      <c r="J23" s="74"/>
      <c r="K23" s="74"/>
      <c r="L23" s="74"/>
    </row>
    <row r="24" spans="1:12" ht="19.5" customHeight="1" x14ac:dyDescent="0.3">
      <c r="A24" s="13" t="s">
        <v>36</v>
      </c>
      <c r="B24" s="16">
        <v>0</v>
      </c>
      <c r="C24" s="74" t="s">
        <v>37</v>
      </c>
      <c r="D24" s="74"/>
      <c r="E24" s="74"/>
      <c r="F24" s="74"/>
      <c r="G24" s="74"/>
      <c r="H24" s="74"/>
      <c r="I24" s="74"/>
      <c r="J24" s="74"/>
      <c r="K24" s="74"/>
      <c r="L24" s="74"/>
    </row>
    <row r="25" spans="1:12" ht="6" customHeight="1" x14ac:dyDescent="0.3"/>
    <row r="26" spans="1:12" ht="21.75" customHeight="1" x14ac:dyDescent="0.3">
      <c r="A26" s="65" t="s">
        <v>38</v>
      </c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</row>
    <row r="27" spans="1:12" ht="27.75" customHeight="1" x14ac:dyDescent="0.3">
      <c r="A27" s="64" t="s">
        <v>39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</row>
    <row r="28" spans="1:12" ht="36" customHeight="1" x14ac:dyDescent="0.3">
      <c r="A28" s="66" t="s">
        <v>40</v>
      </c>
      <c r="B28" s="66" t="s">
        <v>41</v>
      </c>
      <c r="C28" s="66" t="s">
        <v>42</v>
      </c>
      <c r="D28" s="66" t="s">
        <v>43</v>
      </c>
      <c r="E28" s="66" t="s">
        <v>44</v>
      </c>
      <c r="F28" s="66" t="s">
        <v>45</v>
      </c>
      <c r="G28" s="66" t="s">
        <v>46</v>
      </c>
      <c r="H28" s="66" t="s">
        <v>47</v>
      </c>
      <c r="I28" s="66" t="s">
        <v>48</v>
      </c>
      <c r="J28" s="66" t="s">
        <v>49</v>
      </c>
      <c r="K28" s="66" t="s">
        <v>50</v>
      </c>
      <c r="L28" s="66" t="s">
        <v>51</v>
      </c>
    </row>
    <row r="29" spans="1:12" ht="19.5" customHeight="1" x14ac:dyDescent="0.3">
      <c r="A29" s="19" t="s">
        <v>52</v>
      </c>
      <c r="B29" s="20" t="s">
        <v>53</v>
      </c>
      <c r="C29" s="21">
        <v>112</v>
      </c>
      <c r="D29" s="21">
        <v>26.9</v>
      </c>
      <c r="E29" s="67">
        <f>IFERROR(D29/C29,"")</f>
        <v>0.24017857142857141</v>
      </c>
      <c r="F29" s="22">
        <v>17.543900000000001</v>
      </c>
      <c r="G29" s="21">
        <v>500</v>
      </c>
      <c r="H29" s="21">
        <v>15</v>
      </c>
      <c r="I29" s="68">
        <f>IFERROR(G29+H29,"")</f>
        <v>515</v>
      </c>
      <c r="J29" s="69">
        <f>IFERROR(I29/D29,"")</f>
        <v>19.144981412639407</v>
      </c>
      <c r="K29" s="69">
        <f>IFERROR(I29/C29,"")</f>
        <v>4.5982142857142856</v>
      </c>
      <c r="L29" s="69">
        <f>IFERROR(G29/F29,"")</f>
        <v>28.499934450150764</v>
      </c>
    </row>
    <row r="30" spans="1:12" ht="19.5" customHeight="1" x14ac:dyDescent="0.3">
      <c r="A30" s="19" t="s">
        <v>54</v>
      </c>
      <c r="B30" s="20" t="s">
        <v>55</v>
      </c>
      <c r="C30" s="21">
        <v>68</v>
      </c>
      <c r="D30" s="21">
        <v>13.6</v>
      </c>
      <c r="E30" s="67">
        <f>IFERROR(D30/C30,"")</f>
        <v>0.19999999999999998</v>
      </c>
      <c r="F30" s="22">
        <v>9.0833300000000001</v>
      </c>
      <c r="G30" s="21">
        <v>218</v>
      </c>
      <c r="H30" s="21">
        <v>7</v>
      </c>
      <c r="I30" s="68">
        <f>IFERROR(G30+H30,"")</f>
        <v>225</v>
      </c>
      <c r="J30" s="69">
        <f>IFERROR(I30/D30,"")</f>
        <v>16.544117647058822</v>
      </c>
      <c r="K30" s="69">
        <f>IFERROR(I30/C30,"")</f>
        <v>3.3088235294117645</v>
      </c>
      <c r="L30" s="69">
        <f>IFERROR(G30/F30,"")</f>
        <v>24.000008807342681</v>
      </c>
    </row>
    <row r="31" spans="1:12" ht="19.5" customHeight="1" x14ac:dyDescent="0.3">
      <c r="A31" s="19" t="s">
        <v>56</v>
      </c>
      <c r="B31" s="20" t="s">
        <v>53</v>
      </c>
      <c r="C31" s="21">
        <v>145</v>
      </c>
      <c r="D31" s="21">
        <v>40.6</v>
      </c>
      <c r="E31" s="67">
        <f>IFERROR(D31/C31,"")</f>
        <v>0.28000000000000003</v>
      </c>
      <c r="F31" s="22">
        <v>24.857099999999999</v>
      </c>
      <c r="G31" s="21">
        <v>870</v>
      </c>
      <c r="H31" s="21">
        <v>10</v>
      </c>
      <c r="I31" s="68">
        <f>IFERROR(G31+H31,"")</f>
        <v>880</v>
      </c>
      <c r="J31" s="69">
        <f>IFERROR(I31/D31,"")</f>
        <v>21.674876847290641</v>
      </c>
      <c r="K31" s="69">
        <f>IFERROR(I31/C31,"")</f>
        <v>6.068965517241379</v>
      </c>
      <c r="L31" s="69">
        <f>IFERROR(G31/F31,"")</f>
        <v>35.000060344931633</v>
      </c>
    </row>
    <row r="32" spans="1:12" ht="19.5" customHeight="1" x14ac:dyDescent="0.3">
      <c r="A32" s="19" t="s">
        <v>57</v>
      </c>
      <c r="B32" s="20" t="s">
        <v>55</v>
      </c>
      <c r="C32" s="21">
        <v>55</v>
      </c>
      <c r="D32" s="21">
        <v>8.8000000000000007</v>
      </c>
      <c r="E32" s="67">
        <f>IFERROR(D32/C32,"")</f>
        <v>0.16</v>
      </c>
      <c r="F32" s="22">
        <v>6.15</v>
      </c>
      <c r="G32" s="21">
        <v>123</v>
      </c>
      <c r="H32" s="21">
        <v>5</v>
      </c>
      <c r="I32" s="68">
        <f>IFERROR(G32+H32,"")</f>
        <v>128</v>
      </c>
      <c r="J32" s="69">
        <f>IFERROR(I32/D32,"")</f>
        <v>14.545454545454545</v>
      </c>
      <c r="K32" s="69">
        <f>IFERROR(I32/C32,"")</f>
        <v>2.3272727272727272</v>
      </c>
      <c r="L32" s="69">
        <f>IFERROR(G32/F32,"")</f>
        <v>20</v>
      </c>
    </row>
    <row r="33" spans="1:12" ht="19.5" customHeight="1" x14ac:dyDescent="0.3">
      <c r="A33" s="19" t="s">
        <v>58</v>
      </c>
      <c r="B33" s="20" t="s">
        <v>53</v>
      </c>
      <c r="C33" s="21">
        <v>92</v>
      </c>
      <c r="D33" s="21">
        <v>20.2</v>
      </c>
      <c r="E33" s="67">
        <f>IFERROR(D33/C33,"")</f>
        <v>0.21956521739130433</v>
      </c>
      <c r="F33" s="22">
        <v>13.2759</v>
      </c>
      <c r="G33" s="21">
        <v>385</v>
      </c>
      <c r="H33" s="21">
        <v>3</v>
      </c>
      <c r="I33" s="68">
        <f>IFERROR(G33+H33,"")</f>
        <v>388</v>
      </c>
      <c r="J33" s="69">
        <f>IFERROR(I33/D33,"")</f>
        <v>19.207920792079207</v>
      </c>
      <c r="K33" s="69">
        <f>IFERROR(I33/C33,"")</f>
        <v>4.2173913043478262</v>
      </c>
      <c r="L33" s="69">
        <f>IFERROR(G33/F33,"")</f>
        <v>28.999917143093878</v>
      </c>
    </row>
    <row r="34" spans="1:12" ht="19.5" customHeight="1" x14ac:dyDescent="0.3">
      <c r="A34" s="19"/>
      <c r="B34" s="19"/>
      <c r="C34" s="19"/>
      <c r="D34" s="19"/>
      <c r="E34" s="68"/>
      <c r="F34" s="19"/>
      <c r="G34" s="19"/>
      <c r="H34" s="19"/>
      <c r="I34" s="68"/>
      <c r="J34" s="69"/>
      <c r="K34" s="69"/>
      <c r="L34" s="69"/>
    </row>
    <row r="35" spans="1:12" ht="19.5" customHeight="1" x14ac:dyDescent="0.3">
      <c r="A35" s="19"/>
      <c r="B35" s="19"/>
      <c r="C35" s="19"/>
      <c r="D35" s="19"/>
      <c r="E35" s="68"/>
      <c r="F35" s="19"/>
      <c r="G35" s="19"/>
      <c r="H35" s="19"/>
      <c r="I35" s="68"/>
      <c r="J35" s="69"/>
      <c r="K35" s="69"/>
      <c r="L35" s="69"/>
    </row>
    <row r="36" spans="1:12" ht="19.5" customHeight="1" x14ac:dyDescent="0.3">
      <c r="A36" s="19"/>
      <c r="B36" s="19"/>
      <c r="C36" s="19"/>
      <c r="D36" s="19"/>
      <c r="E36" s="68"/>
      <c r="F36" s="19"/>
      <c r="G36" s="19"/>
      <c r="H36" s="19"/>
      <c r="I36" s="68"/>
      <c r="J36" s="69"/>
      <c r="K36" s="69"/>
      <c r="L36" s="69"/>
    </row>
    <row r="37" spans="1:12" ht="19.5" customHeight="1" x14ac:dyDescent="0.3">
      <c r="A37" s="19"/>
      <c r="B37" s="19"/>
      <c r="C37" s="19"/>
      <c r="D37" s="19"/>
      <c r="E37" s="68"/>
      <c r="F37" s="19"/>
      <c r="G37" s="19"/>
      <c r="H37" s="19"/>
      <c r="I37" s="68"/>
      <c r="J37" s="69"/>
      <c r="K37" s="69"/>
      <c r="L37" s="69"/>
    </row>
    <row r="38" spans="1:12" ht="19.5" customHeight="1" x14ac:dyDescent="0.3">
      <c r="A38" s="19"/>
      <c r="B38" s="19"/>
      <c r="C38" s="19"/>
      <c r="D38" s="19"/>
      <c r="E38" s="68"/>
      <c r="F38" s="19"/>
      <c r="G38" s="19"/>
      <c r="H38" s="19"/>
      <c r="I38" s="68"/>
      <c r="J38" s="69"/>
      <c r="K38" s="69"/>
      <c r="L38" s="69"/>
    </row>
    <row r="39" spans="1:12" ht="19.5" customHeight="1" x14ac:dyDescent="0.3">
      <c r="A39" s="19"/>
      <c r="B39" s="19"/>
      <c r="C39" s="19"/>
      <c r="D39" s="19"/>
      <c r="E39" s="68"/>
      <c r="F39" s="19"/>
      <c r="G39" s="19"/>
      <c r="H39" s="19"/>
      <c r="I39" s="68"/>
      <c r="J39" s="69"/>
      <c r="K39" s="69"/>
      <c r="L39" s="69"/>
    </row>
    <row r="40" spans="1:12" ht="19.5" customHeight="1" x14ac:dyDescent="0.3">
      <c r="A40" s="19"/>
      <c r="B40" s="19"/>
      <c r="C40" s="19"/>
      <c r="D40" s="19"/>
      <c r="E40" s="68"/>
      <c r="F40" s="19"/>
      <c r="G40" s="19"/>
      <c r="H40" s="19"/>
      <c r="I40" s="68"/>
      <c r="J40" s="69"/>
      <c r="K40" s="69"/>
      <c r="L40" s="69"/>
    </row>
    <row r="42" spans="1:12" ht="19.5" customHeight="1" x14ac:dyDescent="0.3">
      <c r="A42" s="3" t="s">
        <v>59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1:12" ht="19.5" customHeight="1" x14ac:dyDescent="0.3">
      <c r="A43" s="13" t="s">
        <v>60</v>
      </c>
      <c r="B43" s="75">
        <f>COUNTA(J29:J38)</f>
        <v>5</v>
      </c>
      <c r="C43" s="6" t="s">
        <v>61</v>
      </c>
      <c r="D43" s="6"/>
      <c r="E43" s="6"/>
      <c r="F43" s="6"/>
      <c r="G43" s="6"/>
      <c r="H43" s="6"/>
      <c r="I43" s="6"/>
      <c r="J43" s="6"/>
      <c r="K43" s="6"/>
      <c r="L43" s="6"/>
    </row>
    <row r="44" spans="1:12" ht="19.5" customHeight="1" x14ac:dyDescent="0.3">
      <c r="A44" s="13" t="s">
        <v>62</v>
      </c>
      <c r="B44" s="76">
        <f t="array" ref="B44">IFERROR(MEDIAN(IF(J29:J40&lt;&gt;"",IF(J29:J40&gt;0,J29:J40))),"Enter peer data above")</f>
        <v>19.144981412639407</v>
      </c>
      <c r="C44" s="6"/>
      <c r="D44" s="6"/>
      <c r="E44" s="6"/>
      <c r="F44" s="6"/>
      <c r="G44" s="6"/>
      <c r="H44" s="6"/>
      <c r="I44" s="6"/>
      <c r="J44" s="6"/>
      <c r="K44" s="6"/>
      <c r="L44" s="6"/>
    </row>
    <row r="45" spans="1:12" ht="19.5" customHeight="1" x14ac:dyDescent="0.3">
      <c r="A45" s="13" t="s">
        <v>63</v>
      </c>
      <c r="B45" s="76">
        <f t="array" ref="B45">IFERROR(MEDIAN(IF(K29:K40&lt;&gt;"",IF(K29:K40&gt;0,K29:K40))),"Enter peer data above")</f>
        <v>4.2173913043478262</v>
      </c>
      <c r="C45" s="6"/>
      <c r="D45" s="6"/>
      <c r="E45" s="6"/>
      <c r="F45" s="6"/>
      <c r="G45" s="6"/>
      <c r="H45" s="6"/>
      <c r="I45" s="6"/>
      <c r="J45" s="6"/>
      <c r="K45" s="6"/>
      <c r="L45" s="6"/>
    </row>
    <row r="46" spans="1:12" ht="19.5" customHeight="1" x14ac:dyDescent="0.3">
      <c r="A46" s="13" t="s">
        <v>64</v>
      </c>
      <c r="B46" s="76">
        <f t="array" ref="B46">IFERROR(MEDIAN(IF(L29:L40&lt;&gt;"",IF(L29:L40&gt;0,L29:L40))),"Enter peer data above")</f>
        <v>28.499934450150764</v>
      </c>
      <c r="C46" s="6"/>
      <c r="D46" s="6"/>
      <c r="E46" s="6"/>
      <c r="F46" s="6"/>
      <c r="G46" s="6"/>
      <c r="H46" s="6"/>
      <c r="I46" s="6"/>
      <c r="J46" s="6"/>
      <c r="K46" s="6"/>
      <c r="L46" s="6"/>
    </row>
  </sheetData>
  <sheetProtection algorithmName="SHA-512" hashValue="FKv7TSDQoB/nd7Rb3Q1ZXES/fMU4dbJLSFGuIx/B8xa5UfzmhAdHQYGvxirEX+1Wjl2eV83uMMa0Bh+W3ugG1A==" saltValue="Nz8ZO+0LlIAjZsgTMYhO+w==" spinCount="100000" sheet="1" objects="1" scenarios="1"/>
  <mergeCells count="25">
    <mergeCell ref="C24:L24"/>
    <mergeCell ref="A26:L26"/>
    <mergeCell ref="A27:L27"/>
    <mergeCell ref="A42:L42"/>
    <mergeCell ref="C43:L46"/>
    <mergeCell ref="C19:L19"/>
    <mergeCell ref="C20:L20"/>
    <mergeCell ref="C21:L21"/>
    <mergeCell ref="C22:L22"/>
    <mergeCell ref="C23:L23"/>
    <mergeCell ref="C13:L13"/>
    <mergeCell ref="C14:L14"/>
    <mergeCell ref="C15:L15"/>
    <mergeCell ref="A17:L17"/>
    <mergeCell ref="C18:L18"/>
    <mergeCell ref="C8:L8"/>
    <mergeCell ref="C9:L9"/>
    <mergeCell ref="C10:L10"/>
    <mergeCell ref="C11:L11"/>
    <mergeCell ref="C12:L12"/>
    <mergeCell ref="A1:L2"/>
    <mergeCell ref="A3:L3"/>
    <mergeCell ref="A4:L4"/>
    <mergeCell ref="A5:L5"/>
    <mergeCell ref="A7:L7"/>
  </mergeCells>
  <pageMargins left="0.5" right="0.5" top="0.75" bottom="0.75" header="0.511811023622047" footer="0.511811023622047"/>
  <pageSetup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38"/>
  <sheetViews>
    <sheetView zoomScaleNormal="100" workbookViewId="0">
      <pane ySplit="3" topLeftCell="A4" activePane="bottomLeft" state="frozen"/>
      <selection pane="bottomLeft" activeCell="C11" sqref="C11"/>
    </sheetView>
  </sheetViews>
  <sheetFormatPr defaultColWidth="8.7109375" defaultRowHeight="15" x14ac:dyDescent="0.25"/>
  <cols>
    <col min="1" max="1" width="44.140625" style="24" customWidth="1"/>
    <col min="2" max="2" width="16" style="24" customWidth="1"/>
    <col min="3" max="5" width="14" style="24" customWidth="1"/>
    <col min="6" max="6" width="41.140625" style="24" customWidth="1"/>
    <col min="7" max="16384" width="8.7109375" style="24"/>
  </cols>
  <sheetData>
    <row r="1" spans="1:12" ht="14.25" customHeight="1" x14ac:dyDescent="0.25">
      <c r="A1" s="11" t="s">
        <v>0</v>
      </c>
      <c r="B1" s="11"/>
      <c r="C1" s="11"/>
      <c r="D1" s="11"/>
      <c r="E1" s="11"/>
      <c r="F1" s="11"/>
      <c r="G1" s="25"/>
      <c r="H1" s="25"/>
      <c r="I1" s="25"/>
      <c r="J1" s="25"/>
      <c r="K1" s="25"/>
      <c r="L1" s="25"/>
    </row>
    <row r="2" spans="1:12" ht="14.25" customHeight="1" x14ac:dyDescent="0.25">
      <c r="A2" s="11"/>
      <c r="B2" s="11"/>
      <c r="C2" s="11"/>
      <c r="D2" s="11"/>
      <c r="E2" s="11"/>
      <c r="F2" s="11"/>
      <c r="G2" s="25"/>
      <c r="H2" s="25"/>
      <c r="I2" s="25"/>
      <c r="J2" s="25"/>
      <c r="K2" s="25"/>
      <c r="L2" s="25"/>
    </row>
    <row r="3" spans="1:12" ht="17.25" customHeight="1" x14ac:dyDescent="0.35">
      <c r="A3" s="10" t="s">
        <v>1</v>
      </c>
      <c r="B3" s="10"/>
      <c r="C3" s="10"/>
      <c r="D3" s="10"/>
      <c r="E3" s="10"/>
      <c r="F3" s="10"/>
      <c r="G3" s="25"/>
      <c r="H3" s="25"/>
      <c r="I3" s="25"/>
      <c r="J3" s="25"/>
      <c r="K3" s="25"/>
      <c r="L3" s="25"/>
    </row>
    <row r="4" spans="1:12" ht="31.5" customHeight="1" x14ac:dyDescent="0.25">
      <c r="A4" s="9" t="s">
        <v>65</v>
      </c>
      <c r="B4" s="9"/>
      <c r="C4" s="9"/>
      <c r="D4" s="9"/>
      <c r="E4" s="9"/>
      <c r="F4" s="9"/>
    </row>
    <row r="5" spans="1:12" ht="18" customHeight="1" x14ac:dyDescent="0.25">
      <c r="A5" s="5" t="s">
        <v>66</v>
      </c>
      <c r="B5" s="5"/>
      <c r="C5" s="5"/>
      <c r="D5" s="5"/>
      <c r="E5" s="5"/>
      <c r="F5" s="5"/>
    </row>
    <row r="6" spans="1:12" ht="27.75" customHeight="1" x14ac:dyDescent="0.25">
      <c r="A6" s="8" t="s">
        <v>67</v>
      </c>
      <c r="B6" s="8"/>
      <c r="C6" s="8"/>
      <c r="D6" s="8"/>
      <c r="E6" s="8"/>
      <c r="F6" s="8"/>
    </row>
    <row r="7" spans="1:12" ht="6" customHeight="1" x14ac:dyDescent="0.25"/>
    <row r="8" spans="1:12" ht="21.75" customHeight="1" x14ac:dyDescent="0.25">
      <c r="A8" s="7" t="s">
        <v>68</v>
      </c>
      <c r="B8" s="7"/>
      <c r="C8" s="7"/>
      <c r="D8" s="7"/>
      <c r="E8" s="7"/>
      <c r="F8" s="7"/>
    </row>
    <row r="9" spans="1:12" ht="36" customHeight="1" x14ac:dyDescent="0.25">
      <c r="A9" s="18" t="s">
        <v>5</v>
      </c>
      <c r="B9" s="18" t="s">
        <v>69</v>
      </c>
      <c r="C9" s="18" t="s">
        <v>70</v>
      </c>
      <c r="D9" s="18" t="s">
        <v>71</v>
      </c>
      <c r="E9" s="18" t="s">
        <v>72</v>
      </c>
      <c r="F9" s="18" t="s">
        <v>73</v>
      </c>
    </row>
    <row r="10" spans="1:12" ht="19.5" customHeight="1" x14ac:dyDescent="0.25">
      <c r="A10" s="26" t="str">
        <f>COMP_SET!A29</f>
        <v>Healtheon Technologies Ltd</v>
      </c>
      <c r="B10" s="27">
        <f>IFERROR(COMP_SET!J29,"")</f>
        <v>19.144981412639407</v>
      </c>
      <c r="C10" s="27">
        <f>IFERROR(COMP_SET!K29,"")</f>
        <v>4.5982142857142856</v>
      </c>
      <c r="D10" s="27">
        <f>IFERROR(COMP_SET!L29,"")</f>
        <v>28.499934450150764</v>
      </c>
      <c r="E10" s="28">
        <f>IFERROR(COMP_SET!E29,"")</f>
        <v>0.24017857142857141</v>
      </c>
      <c r="F10" s="29" t="str">
        <f>IFERROR(COMP_SET!B29&amp;" — "&amp;COMP_SET!A29,"—")</f>
        <v>NSE — Healtheon Technologies Ltd</v>
      </c>
    </row>
    <row r="11" spans="1:12" ht="19.5" customHeight="1" x14ac:dyDescent="0.25">
      <c r="A11" s="26" t="str">
        <f>COMP_SET!A30</f>
        <v>MedLink Systems Ltd</v>
      </c>
      <c r="B11" s="27">
        <f>IFERROR(COMP_SET!J30,"")</f>
        <v>16.544117647058822</v>
      </c>
      <c r="C11" s="27">
        <f>IFERROR(COMP_SET!K30,"")</f>
        <v>3.3088235294117645</v>
      </c>
      <c r="D11" s="27">
        <f>IFERROR(COMP_SET!L30,"")</f>
        <v>24.000008807342681</v>
      </c>
      <c r="E11" s="28">
        <f>IFERROR(COMP_SET!E30,"")</f>
        <v>0.19999999999999998</v>
      </c>
      <c r="F11" s="29" t="str">
        <f>IFERROR(COMP_SET!B30&amp;" — "&amp;COMP_SET!A30,"—")</f>
        <v>BSE — MedLink Systems Ltd</v>
      </c>
    </row>
    <row r="12" spans="1:12" ht="19.5" customHeight="1" x14ac:dyDescent="0.25">
      <c r="A12" s="26" t="str">
        <f>COMP_SET!A31</f>
        <v>CureLink Software Ltd</v>
      </c>
      <c r="B12" s="27">
        <f>IFERROR(COMP_SET!J31,"")</f>
        <v>21.674876847290641</v>
      </c>
      <c r="C12" s="27">
        <f>IFERROR(COMP_SET!K31,"")</f>
        <v>6.068965517241379</v>
      </c>
      <c r="D12" s="27">
        <f>IFERROR(COMP_SET!L31,"")</f>
        <v>35.000060344931633</v>
      </c>
      <c r="E12" s="28">
        <f>IFERROR(COMP_SET!E31,"")</f>
        <v>0.28000000000000003</v>
      </c>
      <c r="F12" s="29" t="str">
        <f>IFERROR(COMP_SET!B31&amp;" — "&amp;COMP_SET!A31,"—")</f>
        <v>NSE — CureLink Software Ltd</v>
      </c>
    </row>
    <row r="13" spans="1:12" ht="19.5" customHeight="1" x14ac:dyDescent="0.25">
      <c r="A13" s="26" t="str">
        <f>COMP_SET!A32</f>
        <v>Apex HealthTech Ltd</v>
      </c>
      <c r="B13" s="27">
        <f>IFERROR(COMP_SET!J32,"")</f>
        <v>14.545454545454545</v>
      </c>
      <c r="C13" s="27">
        <f>IFERROR(COMP_SET!K32,"")</f>
        <v>2.3272727272727272</v>
      </c>
      <c r="D13" s="27">
        <f>IFERROR(COMP_SET!L32,"")</f>
        <v>20</v>
      </c>
      <c r="E13" s="28">
        <f>IFERROR(COMP_SET!E32,"")</f>
        <v>0.16</v>
      </c>
      <c r="F13" s="29" t="str">
        <f>IFERROR(COMP_SET!B32&amp;" — "&amp;COMP_SET!A32,"—")</f>
        <v>BSE — Apex HealthTech Ltd</v>
      </c>
    </row>
    <row r="14" spans="1:12" ht="19.5" customHeight="1" x14ac:dyDescent="0.25">
      <c r="A14" s="26" t="str">
        <f>COMP_SET!A33</f>
        <v>DiagnoFirst India Ltd</v>
      </c>
      <c r="B14" s="27">
        <f>IFERROR(COMP_SET!J33,"")</f>
        <v>19.207920792079207</v>
      </c>
      <c r="C14" s="27">
        <f>IFERROR(COMP_SET!K33,"")</f>
        <v>4.2173913043478262</v>
      </c>
      <c r="D14" s="27">
        <f>IFERROR(COMP_SET!L33,"")</f>
        <v>28.999917143093878</v>
      </c>
      <c r="E14" s="28">
        <f>IFERROR(COMP_SET!E33,"")</f>
        <v>0.21956521739130433</v>
      </c>
      <c r="F14" s="29" t="str">
        <f>IFERROR(COMP_SET!B33&amp;" — "&amp;COMP_SET!A33,"—")</f>
        <v>NSE — DiagnoFirst India Ltd</v>
      </c>
    </row>
    <row r="15" spans="1:12" ht="19.5" customHeight="1" x14ac:dyDescent="0.25">
      <c r="A15" s="30">
        <f>COMP_SET!A34</f>
        <v>0</v>
      </c>
      <c r="B15" s="27">
        <f>IFERROR(COMP_SET!J34,"")</f>
        <v>0</v>
      </c>
      <c r="C15" s="27">
        <f>IFERROR(COMP_SET!K34,"")</f>
        <v>0</v>
      </c>
      <c r="D15" s="27">
        <f>IFERROR(COMP_SET!L34,"")</f>
        <v>0</v>
      </c>
      <c r="E15" s="28">
        <f>IFERROR(COMP_SET!E34,"")</f>
        <v>0</v>
      </c>
      <c r="F15" s="29" t="str">
        <f>IFERROR(COMP_SET!B34&amp;" — "&amp;COMP_SET!A34,"—")</f>
        <v xml:space="preserve"> — </v>
      </c>
    </row>
    <row r="16" spans="1:12" ht="19.5" customHeight="1" x14ac:dyDescent="0.25">
      <c r="A16" s="30">
        <f>COMP_SET!A35</f>
        <v>0</v>
      </c>
      <c r="B16" s="27">
        <f>IFERROR(COMP_SET!J35,"")</f>
        <v>0</v>
      </c>
      <c r="C16" s="27">
        <f>IFERROR(COMP_SET!K35,"")</f>
        <v>0</v>
      </c>
      <c r="D16" s="27">
        <f>IFERROR(COMP_SET!L35,"")</f>
        <v>0</v>
      </c>
      <c r="E16" s="28">
        <f>IFERROR(COMP_SET!E35,"")</f>
        <v>0</v>
      </c>
      <c r="F16" s="29" t="str">
        <f>IFERROR(COMP_SET!B35&amp;" — "&amp;COMP_SET!A35,"—")</f>
        <v xml:space="preserve"> — </v>
      </c>
    </row>
    <row r="17" spans="1:6" ht="19.5" customHeight="1" x14ac:dyDescent="0.25">
      <c r="A17" s="30">
        <f>COMP_SET!A36</f>
        <v>0</v>
      </c>
      <c r="B17" s="27">
        <f>IFERROR(COMP_SET!J36,"")</f>
        <v>0</v>
      </c>
      <c r="C17" s="27">
        <f>IFERROR(COMP_SET!K36,"")</f>
        <v>0</v>
      </c>
      <c r="D17" s="27">
        <f>IFERROR(COMP_SET!L36,"")</f>
        <v>0</v>
      </c>
      <c r="E17" s="28">
        <f>IFERROR(COMP_SET!E36,"")</f>
        <v>0</v>
      </c>
      <c r="F17" s="29" t="str">
        <f>IFERROR(COMP_SET!B36&amp;" — "&amp;COMP_SET!A36,"—")</f>
        <v xml:space="preserve"> — </v>
      </c>
    </row>
    <row r="18" spans="1:6" ht="19.5" customHeight="1" x14ac:dyDescent="0.25">
      <c r="A18" s="30">
        <f>COMP_SET!A37</f>
        <v>0</v>
      </c>
      <c r="B18" s="27">
        <f>IFERROR(COMP_SET!J37,"")</f>
        <v>0</v>
      </c>
      <c r="C18" s="27">
        <f>IFERROR(COMP_SET!K37,"")</f>
        <v>0</v>
      </c>
      <c r="D18" s="27">
        <f>IFERROR(COMP_SET!L37,"")</f>
        <v>0</v>
      </c>
      <c r="E18" s="28">
        <f>IFERROR(COMP_SET!E37,"")</f>
        <v>0</v>
      </c>
      <c r="F18" s="29" t="str">
        <f>IFERROR(COMP_SET!B37&amp;" — "&amp;COMP_SET!A37,"—")</f>
        <v xml:space="preserve"> — </v>
      </c>
    </row>
    <row r="19" spans="1:6" ht="19.5" customHeight="1" x14ac:dyDescent="0.25">
      <c r="A19" s="30">
        <f>COMP_SET!A38</f>
        <v>0</v>
      </c>
      <c r="B19" s="27">
        <f>IFERROR(COMP_SET!J38,"")</f>
        <v>0</v>
      </c>
      <c r="C19" s="27">
        <f>IFERROR(COMP_SET!K38,"")</f>
        <v>0</v>
      </c>
      <c r="D19" s="27">
        <f>IFERROR(COMP_SET!L38,"")</f>
        <v>0</v>
      </c>
      <c r="E19" s="28">
        <f>IFERROR(COMP_SET!E38,"")</f>
        <v>0</v>
      </c>
      <c r="F19" s="29" t="str">
        <f>IFERROR(COMP_SET!B38&amp;" — "&amp;COMP_SET!A38,"—")</f>
        <v xml:space="preserve"> — </v>
      </c>
    </row>
    <row r="20" spans="1:6" ht="19.5" customHeight="1" x14ac:dyDescent="0.25">
      <c r="A20" s="26"/>
      <c r="B20" s="27"/>
      <c r="C20" s="27"/>
      <c r="D20" s="27"/>
      <c r="E20" s="28"/>
      <c r="F20" s="29"/>
    </row>
    <row r="21" spans="1:6" ht="21.75" customHeight="1" x14ac:dyDescent="0.25">
      <c r="A21" s="7" t="s">
        <v>74</v>
      </c>
      <c r="B21" s="7"/>
      <c r="C21" s="7"/>
      <c r="D21" s="7"/>
      <c r="E21" s="7"/>
      <c r="F21" s="7"/>
    </row>
    <row r="22" spans="1:6" ht="27.75" customHeight="1" x14ac:dyDescent="0.25">
      <c r="A22" s="18" t="s">
        <v>75</v>
      </c>
      <c r="B22" s="18" t="s">
        <v>69</v>
      </c>
      <c r="C22" s="18" t="s">
        <v>70</v>
      </c>
      <c r="D22" s="18" t="s">
        <v>71</v>
      </c>
      <c r="E22" s="18"/>
      <c r="F22" s="18" t="s">
        <v>76</v>
      </c>
    </row>
    <row r="23" spans="1:6" ht="21.75" customHeight="1" x14ac:dyDescent="0.25">
      <c r="A23" s="31" t="s">
        <v>77</v>
      </c>
      <c r="B23" s="23">
        <f t="array" ref="B23">IFERROR(MIN(IF(B10:B20&lt;&gt;"",IF(B10:B20&gt;0,B10:B20))),"-")</f>
        <v>14.545454545454545</v>
      </c>
      <c r="C23" s="23">
        <f t="array" ref="C23">IFERROR(MIN(IF(C10:C20&lt;&gt;"",IF(C10:C20&gt;0,C10:C20))),"-")</f>
        <v>2.3272727272727272</v>
      </c>
      <c r="D23" s="23">
        <f t="array" ref="D23">IFERROR(MIN(IF(D10:D20&lt;&gt;"",IF(D10:D20&gt;0,D10:D20))),"-")</f>
        <v>20</v>
      </c>
      <c r="F23" s="32" t="s">
        <v>78</v>
      </c>
    </row>
    <row r="24" spans="1:6" ht="21.75" customHeight="1" x14ac:dyDescent="0.25">
      <c r="A24" s="31" t="s">
        <v>79</v>
      </c>
      <c r="B24" s="23">
        <f>IFERROR(MAX(B10:B20),"-")</f>
        <v>21.674876847290641</v>
      </c>
      <c r="C24" s="23">
        <f>IFERROR(MAX(C10:C20),"-")</f>
        <v>6.068965517241379</v>
      </c>
      <c r="D24" s="23">
        <f>IFERROR(MAX(D10:D20),"-")</f>
        <v>35.000060344931633</v>
      </c>
      <c r="F24" s="32" t="s">
        <v>80</v>
      </c>
    </row>
    <row r="25" spans="1:6" ht="21.75" customHeight="1" x14ac:dyDescent="0.25">
      <c r="A25" s="31" t="s">
        <v>81</v>
      </c>
      <c r="B25" s="23">
        <f>IFERROR(AVERAGEIF(B10:B20,"&gt;0"),"-")</f>
        <v>18.223470248904526</v>
      </c>
      <c r="C25" s="23">
        <f>IFERROR(AVERAGEIF(C10:C20,"&gt;0"),"-")</f>
        <v>4.1041334727975967</v>
      </c>
      <c r="D25" s="23">
        <f>IFERROR(AVERAGEIF(D10:D20,"&gt;0"),"-")</f>
        <v>27.299984149103789</v>
      </c>
      <c r="F25" s="32" t="s">
        <v>82</v>
      </c>
    </row>
    <row r="26" spans="1:6" ht="21.75" customHeight="1" x14ac:dyDescent="0.25">
      <c r="A26" s="33" t="s">
        <v>83</v>
      </c>
      <c r="B26" s="34">
        <f t="array" ref="B26">IFERROR(MEDIAN(IF(B10:B20&lt;&gt;"",IF(B10:B20&gt;0,B10:B20))),"-")</f>
        <v>19.144981412639407</v>
      </c>
      <c r="C26" s="34">
        <f t="array" ref="C26">IFERROR(MEDIAN(IF(C10:C20&lt;&gt;"",IF(C10:C20&gt;0,C10:C20))),"-")</f>
        <v>4.2173913043478262</v>
      </c>
      <c r="D26" s="34">
        <f t="array" ref="D26">IFERROR(MEDIAN(IF(D10:D20&lt;&gt;"",IF(D10:D20&gt;0,D10:D20))),"-")</f>
        <v>28.499934450150764</v>
      </c>
      <c r="F26" s="35" t="s">
        <v>84</v>
      </c>
    </row>
    <row r="27" spans="1:6" ht="6" customHeight="1" x14ac:dyDescent="0.25"/>
    <row r="28" spans="1:6" ht="21.75" customHeight="1" x14ac:dyDescent="0.25">
      <c r="A28" s="4" t="s">
        <v>85</v>
      </c>
      <c r="B28" s="4"/>
      <c r="C28" s="4"/>
      <c r="D28" s="4"/>
      <c r="E28" s="4"/>
      <c r="F28" s="4"/>
    </row>
    <row r="29" spans="1:6" ht="27.75" customHeight="1" x14ac:dyDescent="0.25">
      <c r="A29" s="8" t="s">
        <v>86</v>
      </c>
      <c r="B29" s="8"/>
      <c r="C29" s="8"/>
      <c r="D29" s="8"/>
      <c r="E29" s="8"/>
      <c r="F29" s="8"/>
    </row>
    <row r="30" spans="1:6" ht="30" customHeight="1" x14ac:dyDescent="0.25">
      <c r="A30" s="18" t="s">
        <v>87</v>
      </c>
      <c r="B30" s="18" t="s">
        <v>88</v>
      </c>
      <c r="C30" s="18"/>
      <c r="D30" s="18"/>
      <c r="E30" s="18"/>
      <c r="F30" s="18" t="s">
        <v>89</v>
      </c>
    </row>
    <row r="31" spans="1:6" ht="21.75" customHeight="1" x14ac:dyDescent="0.25">
      <c r="A31" s="36" t="s">
        <v>90</v>
      </c>
      <c r="B31" s="37">
        <f t="array" ref="B31">IFERROR(MEDIAN(IF(B10:B20&lt;&gt;"",IF(B10:B20&gt;0,B10:B20))),0)</f>
        <v>19.144981412639407</v>
      </c>
      <c r="C31" s="38">
        <f>B31</f>
        <v>19.144981412639407</v>
      </c>
      <c r="F31" s="39" t="s">
        <v>91</v>
      </c>
    </row>
    <row r="32" spans="1:6" ht="21.75" customHeight="1" x14ac:dyDescent="0.25">
      <c r="A32" s="36" t="s">
        <v>92</v>
      </c>
      <c r="B32" s="37">
        <f t="array" ref="B32">IFERROR(MEDIAN(IF(C10:C20&lt;&gt;"",IF(C10:C20&gt;0,C10:C20))),0)</f>
        <v>4.2173913043478262</v>
      </c>
      <c r="C32" s="38">
        <v>4.5999999999999996</v>
      </c>
      <c r="F32" s="39" t="s">
        <v>93</v>
      </c>
    </row>
    <row r="33" spans="1:6" ht="21.75" customHeight="1" x14ac:dyDescent="0.25">
      <c r="A33" s="36" t="s">
        <v>94</v>
      </c>
      <c r="B33" s="37">
        <f t="array" ref="B33">IFERROR(MEDIAN(IF(D10:D20&lt;&gt;"",IF(D10:D20&gt;0,D10:D20))),0)</f>
        <v>28.499934450150764</v>
      </c>
      <c r="C33" s="38">
        <f>B33</f>
        <v>28.499934450150764</v>
      </c>
      <c r="F33" s="39" t="s">
        <v>95</v>
      </c>
    </row>
    <row r="34" spans="1:6" ht="19.5" customHeight="1" x14ac:dyDescent="0.25">
      <c r="A34" s="3" t="s">
        <v>96</v>
      </c>
      <c r="B34" s="3"/>
      <c r="C34" s="3"/>
      <c r="D34" s="3"/>
      <c r="E34" s="3"/>
      <c r="F34" s="3"/>
    </row>
    <row r="35" spans="1:6" ht="19.5" customHeight="1" x14ac:dyDescent="0.25">
      <c r="A35" s="40" t="s">
        <v>97</v>
      </c>
      <c r="B35" s="41">
        <v>0.5</v>
      </c>
    </row>
    <row r="36" spans="1:6" ht="19.5" customHeight="1" x14ac:dyDescent="0.25">
      <c r="A36" s="40" t="s">
        <v>98</v>
      </c>
      <c r="B36" s="41">
        <v>0.3</v>
      </c>
    </row>
    <row r="37" spans="1:6" ht="19.5" customHeight="1" x14ac:dyDescent="0.25">
      <c r="A37" s="40" t="s">
        <v>99</v>
      </c>
      <c r="B37" s="41">
        <v>0.2</v>
      </c>
    </row>
    <row r="38" spans="1:6" ht="19.5" customHeight="1" x14ac:dyDescent="0.25">
      <c r="A38" s="40" t="s">
        <v>100</v>
      </c>
      <c r="B38" s="42">
        <f>B35+B36+B37</f>
        <v>1</v>
      </c>
    </row>
  </sheetData>
  <sheetProtection algorithmName="SHA-512" hashValue="+sbQXgHLo0xb1fBcrPQ3RFg3iTqjg8IVdZe1dBCWCiMkD461wBV0xP0db+7wLguZsYs/KmgbFEM7k+WOV4EzBg==" saltValue="1sw4HzZV5tXSj5GGbepqNA==" spinCount="100000" sheet="1" objects="1" scenarios="1"/>
  <mergeCells count="10">
    <mergeCell ref="A8:F8"/>
    <mergeCell ref="A21:F21"/>
    <mergeCell ref="A28:F28"/>
    <mergeCell ref="A29:F29"/>
    <mergeCell ref="A34:F34"/>
    <mergeCell ref="A1:F2"/>
    <mergeCell ref="A3:F3"/>
    <mergeCell ref="A4:F4"/>
    <mergeCell ref="A5:F5"/>
    <mergeCell ref="A6:F6"/>
  </mergeCells>
  <pageMargins left="0.5" right="0.5" top="0.75" bottom="0.75" header="0.511811023622047" footer="0.511811023622047"/>
  <pageSetup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28"/>
  <sheetViews>
    <sheetView tabSelected="1" zoomScaleNormal="100" workbookViewId="0">
      <pane ySplit="3" topLeftCell="A19" activePane="bottomLeft" state="frozen"/>
      <selection pane="bottomLeft" activeCell="A8" sqref="A8:E8"/>
    </sheetView>
  </sheetViews>
  <sheetFormatPr defaultColWidth="8.7109375" defaultRowHeight="15" x14ac:dyDescent="0.25"/>
  <cols>
    <col min="1" max="1" width="56.140625" style="24" customWidth="1"/>
    <col min="2" max="3" width="20" style="24" customWidth="1"/>
    <col min="4" max="4" width="22" style="24" customWidth="1"/>
    <col min="5" max="5" width="47.7109375" style="24" customWidth="1"/>
    <col min="6" max="6" width="8.5703125" style="24" customWidth="1"/>
    <col min="7" max="16384" width="8.7109375" style="24"/>
  </cols>
  <sheetData>
    <row r="1" spans="1:6" ht="15" customHeight="1" x14ac:dyDescent="0.25">
      <c r="A1" s="11" t="s">
        <v>0</v>
      </c>
      <c r="B1" s="11"/>
      <c r="C1" s="11"/>
      <c r="D1" s="11"/>
      <c r="E1" s="11"/>
      <c r="F1" s="25"/>
    </row>
    <row r="2" spans="1:6" ht="15" customHeight="1" x14ac:dyDescent="0.25">
      <c r="A2" s="11"/>
      <c r="B2" s="11"/>
      <c r="C2" s="11"/>
      <c r="D2" s="11"/>
      <c r="E2" s="11"/>
    </row>
    <row r="3" spans="1:6" ht="20.25" customHeight="1" x14ac:dyDescent="0.35">
      <c r="A3" s="10" t="s">
        <v>1</v>
      </c>
      <c r="B3" s="10"/>
      <c r="C3" s="10"/>
      <c r="D3" s="10"/>
      <c r="E3" s="10"/>
    </row>
    <row r="4" spans="1:6" ht="31.5" customHeight="1" x14ac:dyDescent="0.25">
      <c r="A4" s="9" t="s">
        <v>101</v>
      </c>
      <c r="B4" s="9"/>
      <c r="C4" s="9"/>
      <c r="D4" s="9"/>
      <c r="E4" s="9"/>
    </row>
    <row r="5" spans="1:6" ht="18" customHeight="1" x14ac:dyDescent="0.25">
      <c r="A5" s="5" t="s">
        <v>102</v>
      </c>
      <c r="B5" s="5"/>
      <c r="C5" s="5"/>
      <c r="D5" s="5"/>
      <c r="E5" s="5"/>
    </row>
    <row r="6" spans="1:6" ht="27.75" customHeight="1" x14ac:dyDescent="0.25">
      <c r="A6" s="8" t="s">
        <v>103</v>
      </c>
      <c r="B6" s="8"/>
      <c r="C6" s="8"/>
      <c r="D6" s="8"/>
      <c r="E6" s="8"/>
    </row>
    <row r="7" spans="1:6" ht="6" customHeight="1" x14ac:dyDescent="0.25"/>
    <row r="8" spans="1:6" ht="25.5" customHeight="1" x14ac:dyDescent="0.25">
      <c r="A8" s="2" t="str">
        <f>IFERROR("SUBJECT COMPANY:  "&amp;COMP_SET!B7, "SUBJECT COMPANY: [Enter name in COMP_SET Tab 1]")</f>
        <v xml:space="preserve">SUBJECT COMPANY:  </v>
      </c>
      <c r="B8" s="2"/>
      <c r="C8" s="2"/>
      <c r="D8" s="2"/>
      <c r="E8" s="2"/>
    </row>
    <row r="9" spans="1:6" ht="6" customHeight="1" x14ac:dyDescent="0.25"/>
    <row r="10" spans="1:6" ht="21.75" customHeight="1" x14ac:dyDescent="0.25">
      <c r="A10" s="7" t="s">
        <v>104</v>
      </c>
      <c r="B10" s="7"/>
      <c r="C10" s="7"/>
      <c r="D10" s="7"/>
      <c r="E10" s="7"/>
    </row>
    <row r="11" spans="1:6" ht="36" customHeight="1" x14ac:dyDescent="0.25">
      <c r="A11" s="18" t="s">
        <v>105</v>
      </c>
      <c r="B11" s="18" t="s">
        <v>106</v>
      </c>
      <c r="C11" s="18" t="s">
        <v>107</v>
      </c>
      <c r="D11" s="18" t="s">
        <v>108</v>
      </c>
      <c r="E11" s="18" t="s">
        <v>109</v>
      </c>
    </row>
    <row r="12" spans="1:6" ht="21.75" customHeight="1" x14ac:dyDescent="0.25">
      <c r="A12" s="36" t="s">
        <v>110</v>
      </c>
      <c r="B12" s="43">
        <f>IFERROR(COMP_SET!B12,0)</f>
        <v>18.7</v>
      </c>
      <c r="C12" s="44">
        <f>IFERROR(MULTIPLES!C31,0)</f>
        <v>19.144981412639407</v>
      </c>
      <c r="D12" s="45">
        <f>IFERROR(B12*C12,0)</f>
        <v>358.01115241635688</v>
      </c>
      <c r="E12" s="46" t="s">
        <v>111</v>
      </c>
    </row>
    <row r="13" spans="1:6" ht="21.75" customHeight="1" x14ac:dyDescent="0.25">
      <c r="A13" s="36" t="s">
        <v>112</v>
      </c>
      <c r="B13" s="43">
        <f>IFERROR(COMP_SET!B11,0)</f>
        <v>85</v>
      </c>
      <c r="C13" s="44">
        <f>IFERROR(MULTIPLES!C32,0)</f>
        <v>4.5999999999999996</v>
      </c>
      <c r="D13" s="45">
        <f>IFERROR(B13*C13,0)</f>
        <v>390.99999999999994</v>
      </c>
      <c r="E13" s="46" t="s">
        <v>113</v>
      </c>
    </row>
    <row r="14" spans="1:6" ht="21.75" customHeight="1" x14ac:dyDescent="0.25">
      <c r="A14" s="36" t="s">
        <v>114</v>
      </c>
      <c r="B14" s="43">
        <f>IFERROR(COMP_SET!B14,0)</f>
        <v>10.5</v>
      </c>
      <c r="C14" s="44">
        <f>IFERROR(MULTIPLES!C33,0)</f>
        <v>28.499934450150764</v>
      </c>
      <c r="D14" s="47">
        <f>IFERROR(B14*C14+(COMP_SET!B18-COMP_SET!B20),0)</f>
        <v>311.24931172658302</v>
      </c>
      <c r="E14" s="46" t="s">
        <v>115</v>
      </c>
    </row>
    <row r="15" spans="1:6" ht="21.75" customHeight="1" x14ac:dyDescent="0.25">
      <c r="A15" s="48" t="s">
        <v>116</v>
      </c>
      <c r="B15" s="49">
        <f>MULTIPLES!B35</f>
        <v>0.5</v>
      </c>
      <c r="C15" s="49">
        <f>MULTIPLES!B36</f>
        <v>0.3</v>
      </c>
      <c r="D15" s="49">
        <f>MULTIPLES!B37</f>
        <v>0.2</v>
      </c>
      <c r="E15" s="50"/>
    </row>
    <row r="16" spans="1:6" ht="25.5" customHeight="1" x14ac:dyDescent="0.25">
      <c r="A16" s="1" t="s">
        <v>117</v>
      </c>
      <c r="B16" s="1"/>
      <c r="C16" s="1"/>
      <c r="D16" s="52">
        <f>IFERROR(D12*MULTIPLES!B35 + D13*MULTIPLES!B36 + D14*MULTIPLES!B37, 0)</f>
        <v>358.55543855349504</v>
      </c>
      <c r="E16" s="53"/>
    </row>
    <row r="17" spans="1:5" ht="6" customHeight="1" x14ac:dyDescent="0.25"/>
    <row r="18" spans="1:5" ht="21.75" customHeight="1" x14ac:dyDescent="0.25">
      <c r="A18" s="7" t="s">
        <v>118</v>
      </c>
      <c r="B18" s="7"/>
      <c r="C18" s="7"/>
      <c r="D18" s="7"/>
      <c r="E18" s="7"/>
    </row>
    <row r="19" spans="1:5" ht="27.75" customHeight="1" x14ac:dyDescent="0.25">
      <c r="A19" s="18" t="s">
        <v>119</v>
      </c>
      <c r="B19" s="18" t="s">
        <v>120</v>
      </c>
      <c r="C19" s="18" t="s">
        <v>121</v>
      </c>
      <c r="D19" s="18"/>
      <c r="E19" s="18" t="s">
        <v>109</v>
      </c>
    </row>
    <row r="20" spans="1:5" ht="19.5" customHeight="1" x14ac:dyDescent="0.25">
      <c r="A20" s="33" t="s">
        <v>122</v>
      </c>
      <c r="B20" s="54">
        <f>D16</f>
        <v>358.55543855349504</v>
      </c>
      <c r="C20" s="55" t="s">
        <v>123</v>
      </c>
      <c r="D20" s="56"/>
      <c r="E20" s="57" t="s">
        <v>124</v>
      </c>
    </row>
    <row r="21" spans="1:5" ht="19.5" customHeight="1" x14ac:dyDescent="0.25">
      <c r="A21" s="31" t="s">
        <v>125</v>
      </c>
      <c r="B21" s="58">
        <f>-(COMP_SET!B18)</f>
        <v>-15</v>
      </c>
      <c r="C21" s="59" t="s">
        <v>126</v>
      </c>
      <c r="D21" s="60"/>
      <c r="E21" s="61" t="s">
        <v>127</v>
      </c>
    </row>
    <row r="22" spans="1:5" ht="19.5" customHeight="1" x14ac:dyDescent="0.25">
      <c r="A22" s="31" t="s">
        <v>128</v>
      </c>
      <c r="B22" s="58">
        <f>-(COMP_SET!B19)</f>
        <v>-1.2</v>
      </c>
      <c r="C22" s="59" t="s">
        <v>126</v>
      </c>
      <c r="D22" s="60"/>
      <c r="E22" s="61" t="s">
        <v>127</v>
      </c>
    </row>
    <row r="23" spans="1:5" ht="19.5" customHeight="1" x14ac:dyDescent="0.25">
      <c r="A23" s="31" t="s">
        <v>129</v>
      </c>
      <c r="B23" s="58">
        <f>COMP_SET!B20</f>
        <v>3</v>
      </c>
      <c r="C23" s="62" t="s">
        <v>123</v>
      </c>
      <c r="D23" s="60"/>
      <c r="E23" s="61" t="s">
        <v>127</v>
      </c>
    </row>
    <row r="24" spans="1:5" ht="19.5" customHeight="1" x14ac:dyDescent="0.25">
      <c r="A24" s="31" t="s">
        <v>130</v>
      </c>
      <c r="B24" s="58">
        <f>COMP_SET!B21</f>
        <v>0.8</v>
      </c>
      <c r="C24" s="62" t="s">
        <v>123</v>
      </c>
      <c r="D24" s="60"/>
      <c r="E24" s="61" t="s">
        <v>127</v>
      </c>
    </row>
    <row r="25" spans="1:5" ht="19.5" customHeight="1" x14ac:dyDescent="0.25">
      <c r="A25" s="31" t="s">
        <v>131</v>
      </c>
      <c r="B25" s="58">
        <f>-(COMP_SET!B22)</f>
        <v>-1.5</v>
      </c>
      <c r="C25" s="59" t="s">
        <v>126</v>
      </c>
      <c r="D25" s="60"/>
      <c r="E25" s="61" t="s">
        <v>127</v>
      </c>
    </row>
    <row r="26" spans="1:5" ht="19.5" customHeight="1" x14ac:dyDescent="0.25">
      <c r="A26" s="31" t="s">
        <v>132</v>
      </c>
      <c r="B26" s="58">
        <f>-(COMP_SET!B23)</f>
        <v>-0.6</v>
      </c>
      <c r="C26" s="59" t="s">
        <v>126</v>
      </c>
      <c r="D26" s="60"/>
      <c r="E26" s="61" t="s">
        <v>127</v>
      </c>
    </row>
    <row r="27" spans="1:5" ht="19.5" customHeight="1" x14ac:dyDescent="0.25">
      <c r="A27" s="31" t="s">
        <v>133</v>
      </c>
      <c r="B27" s="58">
        <f>-(COMP_SET!B24)</f>
        <v>0</v>
      </c>
      <c r="C27" s="59" t="s">
        <v>126</v>
      </c>
      <c r="D27" s="60"/>
      <c r="E27" s="61" t="s">
        <v>127</v>
      </c>
    </row>
    <row r="28" spans="1:5" ht="27.75" customHeight="1" x14ac:dyDescent="0.25">
      <c r="A28" s="51" t="s">
        <v>134</v>
      </c>
      <c r="B28" s="63">
        <f>IFERROR(D16-COMP_SET!B18-COMP_SET!B19+COMP_SET!B20+COMP_SET!B21-COMP_SET!B22-COMP_SET!B23-COMP_SET!B24, 0)</f>
        <v>344.05543855349504</v>
      </c>
      <c r="C28" s="53"/>
      <c r="D28" s="53"/>
      <c r="E28" s="53"/>
    </row>
  </sheetData>
  <sheetProtection algorithmName="SHA-512" hashValue="JA44Sbep0nI8VjWe9LUNzD3+u6+WHRmo1QJ3e1RdrXbo2R21/pOMUVgU8pZMT4pbCmfHUvsmw0jVyVLWIJUofg==" saltValue="cdQpZ3KBDXHCFkXkDQ6gAw==" spinCount="100000" sheet="1" objects="1" scenarios="1"/>
  <mergeCells count="9">
    <mergeCell ref="A8:E8"/>
    <mergeCell ref="A10:E10"/>
    <mergeCell ref="A16:C16"/>
    <mergeCell ref="A18:E18"/>
    <mergeCell ref="A1:E2"/>
    <mergeCell ref="A3:E3"/>
    <mergeCell ref="A4:E4"/>
    <mergeCell ref="A5:E5"/>
    <mergeCell ref="A6:E6"/>
  </mergeCells>
  <pageMargins left="0.5" right="0.5" top="0.75" bottom="0.75" header="0.511811023622047" footer="0.511811023622047"/>
  <pageSetup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1A7031"/>
    <pageSetUpPr fitToPage="1"/>
  </sheetPr>
  <dimension ref="A1:H39"/>
  <sheetViews>
    <sheetView zoomScaleNormal="100" workbookViewId="0">
      <pane ySplit="3" topLeftCell="A4" activePane="bottomLeft" state="frozen"/>
      <selection pane="bottomLeft" sqref="A1:D8"/>
    </sheetView>
  </sheetViews>
  <sheetFormatPr defaultColWidth="8.7109375" defaultRowHeight="15" x14ac:dyDescent="0.25"/>
  <cols>
    <col min="1" max="1" width="48.7109375" style="24" customWidth="1"/>
    <col min="2" max="2" width="18" style="24" customWidth="1"/>
    <col min="3" max="3" width="16" style="24" customWidth="1"/>
    <col min="4" max="4" width="37.5703125" style="24" customWidth="1"/>
    <col min="5" max="7" width="8.7109375" style="77"/>
    <col min="8" max="8" width="10.5703125" style="24" customWidth="1"/>
    <col min="9" max="16384" width="8.7109375" style="77"/>
  </cols>
  <sheetData>
    <row r="1" spans="1:5" ht="15" customHeight="1" x14ac:dyDescent="0.25">
      <c r="A1" s="70" t="s">
        <v>0</v>
      </c>
      <c r="B1" s="70"/>
      <c r="C1" s="70"/>
      <c r="D1" s="70"/>
      <c r="E1" s="25"/>
    </row>
    <row r="2" spans="1:5" ht="15" customHeight="1" x14ac:dyDescent="0.25">
      <c r="A2" s="70"/>
      <c r="B2" s="70"/>
      <c r="C2" s="70"/>
      <c r="D2" s="70"/>
    </row>
    <row r="3" spans="1:5" ht="20.25" customHeight="1" x14ac:dyDescent="0.35">
      <c r="A3" s="71" t="s">
        <v>1</v>
      </c>
      <c r="B3" s="71"/>
      <c r="C3" s="71"/>
      <c r="D3" s="71"/>
    </row>
    <row r="4" spans="1:5" ht="31.5" customHeight="1" x14ac:dyDescent="0.25">
      <c r="A4" s="72" t="s">
        <v>135</v>
      </c>
      <c r="B4" s="72"/>
      <c r="C4" s="72"/>
      <c r="D4" s="72"/>
    </row>
    <row r="5" spans="1:5" ht="18" customHeight="1" x14ac:dyDescent="0.25">
      <c r="A5" s="101" t="s">
        <v>136</v>
      </c>
      <c r="B5" s="101"/>
      <c r="C5" s="101"/>
      <c r="D5" s="101"/>
    </row>
    <row r="6" spans="1:5" ht="27.75" customHeight="1" x14ac:dyDescent="0.25">
      <c r="A6" s="73" t="s">
        <v>137</v>
      </c>
      <c r="B6" s="73"/>
      <c r="C6" s="73"/>
      <c r="D6" s="73"/>
    </row>
    <row r="7" spans="1:5" ht="6" customHeight="1" x14ac:dyDescent="0.25">
      <c r="A7" s="102"/>
      <c r="B7" s="102"/>
      <c r="C7" s="102"/>
      <c r="D7" s="102"/>
    </row>
    <row r="8" spans="1:5" ht="25.5" customHeight="1" x14ac:dyDescent="0.25">
      <c r="A8" s="103" t="str">
        <f>IFERROR("SUBJECT COMPANY:  "&amp;COMP_SET!B8, "—")</f>
        <v>SUBJECT COMPANY:  ABC India Private Limited</v>
      </c>
      <c r="B8" s="103"/>
      <c r="C8" s="103"/>
      <c r="D8" s="103"/>
    </row>
    <row r="9" spans="1:5" ht="6" customHeight="1" x14ac:dyDescent="0.25"/>
    <row r="10" spans="1:5" ht="21.75" customHeight="1" x14ac:dyDescent="0.25">
      <c r="A10" s="65" t="s">
        <v>138</v>
      </c>
      <c r="B10" s="65"/>
      <c r="C10" s="65"/>
      <c r="D10" s="65"/>
    </row>
    <row r="11" spans="1:5" ht="21.75" customHeight="1" x14ac:dyDescent="0.25">
      <c r="A11" s="78" t="s">
        <v>139</v>
      </c>
      <c r="B11" s="79">
        <f>IFERROR(EV_BRIDGE!B28, 0)</f>
        <v>344.05543855349504</v>
      </c>
      <c r="C11" s="80" t="s">
        <v>140</v>
      </c>
      <c r="D11" s="80"/>
    </row>
    <row r="12" spans="1:5" ht="6" customHeight="1" x14ac:dyDescent="0.25"/>
    <row r="13" spans="1:5" ht="21.75" customHeight="1" x14ac:dyDescent="0.25">
      <c r="A13" s="65" t="s">
        <v>141</v>
      </c>
      <c r="B13" s="65"/>
      <c r="C13" s="65"/>
      <c r="D13" s="65"/>
    </row>
    <row r="14" spans="1:5" ht="27.75" customHeight="1" x14ac:dyDescent="0.25">
      <c r="A14" s="64" t="s">
        <v>142</v>
      </c>
      <c r="B14" s="64"/>
      <c r="C14" s="64"/>
      <c r="D14" s="64"/>
    </row>
    <row r="15" spans="1:5" ht="21.75" customHeight="1" x14ac:dyDescent="0.25">
      <c r="A15" s="81" t="s">
        <v>143</v>
      </c>
      <c r="B15" s="82" t="s">
        <v>144</v>
      </c>
      <c r="C15" s="83" t="s">
        <v>145</v>
      </c>
      <c r="D15" s="83"/>
    </row>
    <row r="16" spans="1:5" ht="21.75" customHeight="1" x14ac:dyDescent="0.25">
      <c r="A16" s="81" t="s">
        <v>146</v>
      </c>
      <c r="B16" s="68">
        <v>0.2</v>
      </c>
      <c r="C16" s="83" t="s">
        <v>147</v>
      </c>
      <c r="D16" s="83"/>
    </row>
    <row r="17" spans="1:8" ht="21.75" customHeight="1" x14ac:dyDescent="0.25">
      <c r="A17" s="40" t="s">
        <v>148</v>
      </c>
      <c r="B17" s="68">
        <f>B11*B16</f>
        <v>68.811087710699013</v>
      </c>
      <c r="C17" s="83" t="s">
        <v>149</v>
      </c>
      <c r="D17" s="83"/>
    </row>
    <row r="18" spans="1:8" ht="21.75" customHeight="1" x14ac:dyDescent="0.25">
      <c r="A18" s="40" t="s">
        <v>150</v>
      </c>
      <c r="B18" s="84">
        <f>B11-B17</f>
        <v>275.24435084279605</v>
      </c>
      <c r="C18" s="83" t="s">
        <v>151</v>
      </c>
      <c r="D18" s="83"/>
    </row>
    <row r="19" spans="1:8" ht="6" customHeight="1" x14ac:dyDescent="0.25"/>
    <row r="20" spans="1:8" ht="21.75" customHeight="1" x14ac:dyDescent="0.25">
      <c r="A20" s="65" t="s">
        <v>152</v>
      </c>
      <c r="B20" s="65"/>
      <c r="C20" s="65"/>
      <c r="D20" s="65"/>
    </row>
    <row r="21" spans="1:8" ht="27.75" customHeight="1" x14ac:dyDescent="0.25">
      <c r="A21" s="64" t="s">
        <v>153</v>
      </c>
      <c r="B21" s="64"/>
      <c r="C21" s="64"/>
      <c r="D21" s="64"/>
    </row>
    <row r="22" spans="1:8" ht="21.75" customHeight="1" x14ac:dyDescent="0.25">
      <c r="A22" s="81" t="s">
        <v>154</v>
      </c>
      <c r="B22" s="85" t="s">
        <v>155</v>
      </c>
      <c r="C22" s="83" t="s">
        <v>156</v>
      </c>
      <c r="D22" s="83"/>
      <c r="H22" s="86"/>
    </row>
    <row r="23" spans="1:8" ht="21.75" customHeight="1" x14ac:dyDescent="0.25">
      <c r="A23" s="81" t="s">
        <v>157</v>
      </c>
      <c r="B23" s="87">
        <v>0.2</v>
      </c>
      <c r="C23" s="83" t="s">
        <v>158</v>
      </c>
      <c r="D23" s="83"/>
    </row>
    <row r="24" spans="1:8" ht="21.75" customHeight="1" x14ac:dyDescent="0.25">
      <c r="A24" s="81" t="s">
        <v>159</v>
      </c>
      <c r="B24" s="82">
        <v>0.15</v>
      </c>
      <c r="C24" s="83" t="s">
        <v>160</v>
      </c>
      <c r="D24" s="83"/>
    </row>
    <row r="25" spans="1:8" ht="21.75" customHeight="1" x14ac:dyDescent="0.25">
      <c r="A25" s="81" t="s">
        <v>161</v>
      </c>
      <c r="B25" s="68">
        <f>B18*B24</f>
        <v>41.286652626419404</v>
      </c>
      <c r="C25" s="83" t="s">
        <v>162</v>
      </c>
      <c r="D25" s="83"/>
    </row>
    <row r="26" spans="1:8" ht="21.75" customHeight="1" x14ac:dyDescent="0.25">
      <c r="A26" s="81" t="s">
        <v>163</v>
      </c>
      <c r="B26" s="84">
        <f>B18-B25</f>
        <v>233.95769821637666</v>
      </c>
      <c r="C26" s="83" t="s">
        <v>164</v>
      </c>
      <c r="D26" s="83"/>
    </row>
    <row r="27" spans="1:8" ht="6" customHeight="1" x14ac:dyDescent="0.25"/>
    <row r="28" spans="1:8" ht="21.75" customHeight="1" x14ac:dyDescent="0.25">
      <c r="A28" s="88" t="s">
        <v>165</v>
      </c>
      <c r="B28" s="88"/>
      <c r="C28" s="88"/>
      <c r="D28" s="88"/>
    </row>
    <row r="29" spans="1:8" ht="21.75" customHeight="1" x14ac:dyDescent="0.25">
      <c r="A29" s="89" t="s">
        <v>166</v>
      </c>
      <c r="B29" s="84">
        <f>IFERROR(B26,0)</f>
        <v>233.95769821637666</v>
      </c>
      <c r="C29" s="90" t="s">
        <v>167</v>
      </c>
      <c r="D29" s="90"/>
    </row>
    <row r="30" spans="1:8" ht="21.75" customHeight="1" x14ac:dyDescent="0.25">
      <c r="A30" s="89" t="s">
        <v>168</v>
      </c>
      <c r="B30" s="79">
        <f>IFERROR(COMP_SET!B15,0)</f>
        <v>100</v>
      </c>
      <c r="C30" s="90" t="s">
        <v>169</v>
      </c>
      <c r="D30" s="90"/>
    </row>
    <row r="31" spans="1:8" ht="37.5" customHeight="1" x14ac:dyDescent="0.25">
      <c r="A31" s="91" t="s">
        <v>170</v>
      </c>
      <c r="B31" s="92">
        <f>IFERROR(B29*100/B30, 0)</f>
        <v>233.95769821637666</v>
      </c>
      <c r="C31" s="93" t="s">
        <v>171</v>
      </c>
      <c r="D31" s="93"/>
    </row>
    <row r="32" spans="1:8" ht="6" customHeight="1" x14ac:dyDescent="0.25"/>
    <row r="33" spans="1:4" ht="21.75" customHeight="1" x14ac:dyDescent="0.25">
      <c r="A33" s="3" t="s">
        <v>172</v>
      </c>
      <c r="B33" s="3"/>
      <c r="C33" s="3"/>
      <c r="D33" s="3"/>
    </row>
    <row r="34" spans="1:4" ht="19.5" customHeight="1" x14ac:dyDescent="0.25">
      <c r="A34" s="94" t="s">
        <v>122</v>
      </c>
      <c r="B34" s="95">
        <f>IFERROR(EV_BRIDGE!D16,0)</f>
        <v>358.55543855349504</v>
      </c>
      <c r="C34" s="96"/>
      <c r="D34" s="96"/>
    </row>
    <row r="35" spans="1:4" ht="19.5" customHeight="1" x14ac:dyDescent="0.25">
      <c r="A35" s="94" t="s">
        <v>173</v>
      </c>
      <c r="B35" s="95">
        <f>IFERROR(B11,0)</f>
        <v>344.05543855349504</v>
      </c>
      <c r="C35" s="96"/>
      <c r="D35" s="96"/>
    </row>
    <row r="36" spans="1:4" ht="19.5" customHeight="1" x14ac:dyDescent="0.25">
      <c r="A36" s="94" t="s">
        <v>174</v>
      </c>
      <c r="B36" s="97">
        <f>IFERROR(B16,0)</f>
        <v>0.2</v>
      </c>
      <c r="C36" s="96"/>
      <c r="D36" s="96"/>
    </row>
    <row r="37" spans="1:4" ht="19.5" customHeight="1" x14ac:dyDescent="0.25">
      <c r="A37" s="94" t="s">
        <v>175</v>
      </c>
      <c r="B37" s="97">
        <f>IFERROR(B24,0)</f>
        <v>0.15</v>
      </c>
      <c r="C37" s="96"/>
      <c r="D37" s="96"/>
    </row>
    <row r="38" spans="1:4" ht="19.5" customHeight="1" x14ac:dyDescent="0.25">
      <c r="A38" s="94" t="s">
        <v>176</v>
      </c>
      <c r="B38" s="95">
        <f>IFERROR(B29,0)</f>
        <v>233.95769821637666</v>
      </c>
      <c r="C38" s="96"/>
      <c r="D38" s="96"/>
    </row>
    <row r="39" spans="1:4" ht="19.5" customHeight="1" x14ac:dyDescent="0.25">
      <c r="A39" s="98" t="s">
        <v>177</v>
      </c>
      <c r="B39" s="99">
        <f>IFERROR(B31,0)</f>
        <v>233.95769821637666</v>
      </c>
      <c r="C39" s="100"/>
      <c r="D39" s="100"/>
    </row>
  </sheetData>
  <sheetProtection algorithmName="SHA-512" hashValue="j+ZrTumCr0/20HsXI5JVWAvK757f6RdHO00MCMTsH6FMokh1PRniZlMAXxlIhwtq+d9BnrBlFmaJToTgZ2yV1g==" saltValue="WIQsHwgFxT9lcMfxFfF4Sg==" spinCount="100000" sheet="1" objects="1" scenarios="1"/>
  <mergeCells count="26">
    <mergeCell ref="A33:D33"/>
    <mergeCell ref="C26:D26"/>
    <mergeCell ref="A28:D28"/>
    <mergeCell ref="C29:D29"/>
    <mergeCell ref="C30:D30"/>
    <mergeCell ref="C31:D31"/>
    <mergeCell ref="A21:D21"/>
    <mergeCell ref="C22:D22"/>
    <mergeCell ref="C23:D23"/>
    <mergeCell ref="C24:D24"/>
    <mergeCell ref="C25:D25"/>
    <mergeCell ref="C15:D15"/>
    <mergeCell ref="C16:D16"/>
    <mergeCell ref="C17:D17"/>
    <mergeCell ref="C18:D18"/>
    <mergeCell ref="A20:D20"/>
    <mergeCell ref="A8:D8"/>
    <mergeCell ref="A10:D10"/>
    <mergeCell ref="C11:D11"/>
    <mergeCell ref="A13:D13"/>
    <mergeCell ref="A14:D14"/>
    <mergeCell ref="A1:D2"/>
    <mergeCell ref="A3:D3"/>
    <mergeCell ref="A4:D4"/>
    <mergeCell ref="A5:D5"/>
    <mergeCell ref="A6:D6"/>
  </mergeCells>
  <pageMargins left="0.5" right="0.5" top="0.75" bottom="0.75" header="0.511811023622047" footer="0.511811023622047"/>
  <pageSetup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5E35B1"/>
    <pageSetUpPr fitToPage="1"/>
  </sheetPr>
  <dimension ref="A1:G34"/>
  <sheetViews>
    <sheetView zoomScale="115" zoomScaleNormal="115" workbookViewId="0">
      <pane ySplit="3" topLeftCell="A4" activePane="bottomLeft" state="frozen"/>
      <selection pane="bottomLeft" activeCell="D21" sqref="D21"/>
    </sheetView>
  </sheetViews>
  <sheetFormatPr defaultColWidth="8.7109375" defaultRowHeight="15" x14ac:dyDescent="0.25"/>
  <cols>
    <col min="1" max="1" width="46.7109375" style="24" customWidth="1"/>
    <col min="2" max="6" width="16" style="24" customWidth="1"/>
    <col min="7" max="7" width="28" style="24" customWidth="1"/>
    <col min="8" max="16384" width="8.7109375" style="77"/>
  </cols>
  <sheetData>
    <row r="1" spans="1:7" ht="15" customHeight="1" x14ac:dyDescent="0.25">
      <c r="A1" s="70" t="s">
        <v>0</v>
      </c>
      <c r="B1" s="70"/>
      <c r="C1" s="70"/>
      <c r="D1" s="70"/>
      <c r="E1" s="70"/>
      <c r="F1" s="70"/>
      <c r="G1" s="70"/>
    </row>
    <row r="2" spans="1:7" ht="15" customHeight="1" x14ac:dyDescent="0.25">
      <c r="A2" s="70"/>
      <c r="B2" s="70"/>
      <c r="C2" s="70"/>
      <c r="D2" s="70"/>
      <c r="E2" s="70"/>
      <c r="F2" s="70"/>
      <c r="G2" s="70"/>
    </row>
    <row r="3" spans="1:7" ht="20.25" customHeight="1" x14ac:dyDescent="0.35">
      <c r="A3" s="71" t="s">
        <v>1</v>
      </c>
      <c r="B3" s="71"/>
      <c r="C3" s="71"/>
      <c r="D3" s="71"/>
      <c r="E3" s="71"/>
      <c r="F3" s="71"/>
      <c r="G3" s="71"/>
    </row>
    <row r="4" spans="1:7" ht="31.5" customHeight="1" x14ac:dyDescent="0.25">
      <c r="A4" s="72" t="s">
        <v>178</v>
      </c>
      <c r="B4" s="72"/>
      <c r="C4" s="72"/>
      <c r="D4" s="72"/>
      <c r="E4" s="72"/>
      <c r="F4" s="72"/>
      <c r="G4" s="72"/>
    </row>
    <row r="5" spans="1:7" ht="18" customHeight="1" x14ac:dyDescent="0.25">
      <c r="A5" s="101" t="s">
        <v>179</v>
      </c>
      <c r="B5" s="101"/>
      <c r="C5" s="101"/>
      <c r="D5" s="101"/>
      <c r="E5" s="101"/>
      <c r="F5" s="101"/>
      <c r="G5" s="101"/>
    </row>
    <row r="6" spans="1:7" ht="27.75" customHeight="1" x14ac:dyDescent="0.25">
      <c r="A6" s="73" t="s">
        <v>180</v>
      </c>
      <c r="B6" s="73"/>
      <c r="C6" s="73"/>
      <c r="D6" s="73"/>
      <c r="E6" s="73"/>
      <c r="F6" s="73"/>
      <c r="G6" s="73"/>
    </row>
    <row r="7" spans="1:7" ht="6" customHeight="1" x14ac:dyDescent="0.25"/>
    <row r="8" spans="1:7" ht="21.75" customHeight="1" x14ac:dyDescent="0.25">
      <c r="A8" s="65" t="s">
        <v>181</v>
      </c>
      <c r="B8" s="65"/>
      <c r="C8" s="65"/>
      <c r="D8" s="65"/>
      <c r="E8" s="65"/>
      <c r="F8" s="65"/>
      <c r="G8" s="65"/>
    </row>
    <row r="9" spans="1:7" ht="19.5" customHeight="1" x14ac:dyDescent="0.25">
      <c r="A9" s="40" t="s">
        <v>182</v>
      </c>
      <c r="B9" s="111">
        <f>IFERROR(COMP_SET!B12, 0)</f>
        <v>18.7</v>
      </c>
      <c r="C9" s="112" t="s">
        <v>183</v>
      </c>
      <c r="D9" s="112"/>
      <c r="E9" s="112"/>
      <c r="F9" s="112"/>
      <c r="G9" s="112"/>
    </row>
    <row r="10" spans="1:7" ht="19.5" customHeight="1" x14ac:dyDescent="0.25">
      <c r="A10" s="40" t="s">
        <v>184</v>
      </c>
      <c r="B10" s="113">
        <f>IFERROR(MULTIPLES!C31, 0)</f>
        <v>19.144981412639407</v>
      </c>
      <c r="C10" s="112" t="s">
        <v>183</v>
      </c>
      <c r="D10" s="112"/>
      <c r="E10" s="112"/>
      <c r="F10" s="112"/>
      <c r="G10" s="112"/>
    </row>
    <row r="11" spans="1:7" ht="19.5" customHeight="1" x14ac:dyDescent="0.25">
      <c r="A11" s="40" t="s">
        <v>185</v>
      </c>
      <c r="B11" s="114">
        <f>IFERROR(DISCOUNTS!B16, 0)</f>
        <v>0.2</v>
      </c>
      <c r="C11" s="112" t="s">
        <v>183</v>
      </c>
      <c r="D11" s="112"/>
      <c r="E11" s="112"/>
      <c r="F11" s="112"/>
      <c r="G11" s="112"/>
    </row>
    <row r="12" spans="1:7" ht="19.5" customHeight="1" x14ac:dyDescent="0.25">
      <c r="A12" s="40" t="s">
        <v>186</v>
      </c>
      <c r="B12" s="114">
        <f>IFERROR(DISCOUNTS!B24, 0)</f>
        <v>0.15</v>
      </c>
      <c r="C12" s="112" t="s">
        <v>183</v>
      </c>
      <c r="D12" s="112"/>
      <c r="E12" s="112"/>
      <c r="F12" s="112"/>
      <c r="G12" s="112"/>
    </row>
    <row r="13" spans="1:7" ht="19.5" customHeight="1" x14ac:dyDescent="0.25">
      <c r="A13" s="40" t="s">
        <v>187</v>
      </c>
      <c r="B13" s="111">
        <f>IFERROR(COMP_SET!B18+COMP_SET!B19-COMP_SET!B20-COMP_SET!B21, 0)</f>
        <v>12.399999999999999</v>
      </c>
      <c r="C13" s="112" t="s">
        <v>183</v>
      </c>
      <c r="D13" s="112"/>
      <c r="E13" s="112"/>
      <c r="F13" s="112"/>
      <c r="G13" s="112"/>
    </row>
    <row r="14" spans="1:7" ht="19.5" customHeight="1" x14ac:dyDescent="0.25">
      <c r="A14" s="40" t="s">
        <v>188</v>
      </c>
      <c r="B14" s="111">
        <f>IFERROR(COMP_SET!B22+COMP_SET!B23+COMP_SET!B24, 0)</f>
        <v>2.1</v>
      </c>
      <c r="C14" s="112" t="s">
        <v>183</v>
      </c>
      <c r="D14" s="112"/>
      <c r="E14" s="112"/>
      <c r="F14" s="112"/>
      <c r="G14" s="112"/>
    </row>
    <row r="15" spans="1:7" ht="19.5" customHeight="1" x14ac:dyDescent="0.25">
      <c r="A15" s="40" t="s">
        <v>189</v>
      </c>
      <c r="B15" s="111">
        <f>IFERROR(COMP_SET!B15, 0)</f>
        <v>100</v>
      </c>
      <c r="C15" s="112" t="s">
        <v>183</v>
      </c>
      <c r="D15" s="112"/>
      <c r="E15" s="112"/>
      <c r="F15" s="112"/>
      <c r="G15" s="112"/>
    </row>
    <row r="16" spans="1:7" ht="7.5" customHeight="1" x14ac:dyDescent="0.25"/>
    <row r="17" spans="1:7" ht="21.75" customHeight="1" x14ac:dyDescent="0.25">
      <c r="A17" s="65" t="s">
        <v>190</v>
      </c>
      <c r="B17" s="65"/>
      <c r="C17" s="65"/>
      <c r="D17" s="65"/>
      <c r="E17" s="65"/>
      <c r="F17" s="65"/>
      <c r="G17" s="65"/>
    </row>
    <row r="18" spans="1:7" ht="27.75" customHeight="1" x14ac:dyDescent="0.25">
      <c r="A18" s="64" t="s">
        <v>191</v>
      </c>
      <c r="B18" s="64"/>
      <c r="C18" s="64"/>
      <c r="D18" s="64"/>
      <c r="E18" s="64"/>
      <c r="F18" s="64"/>
      <c r="G18" s="64"/>
    </row>
    <row r="19" spans="1:7" ht="6" customHeight="1" x14ac:dyDescent="0.25"/>
    <row r="20" spans="1:7" ht="30" customHeight="1" x14ac:dyDescent="0.25">
      <c r="A20" s="66" t="s">
        <v>192</v>
      </c>
      <c r="B20" s="104">
        <v>0.15</v>
      </c>
      <c r="C20" s="104">
        <v>0.2</v>
      </c>
      <c r="D20" s="104">
        <v>0.25</v>
      </c>
      <c r="E20" s="104">
        <v>0.3</v>
      </c>
      <c r="F20" s="104"/>
      <c r="G20" s="104"/>
    </row>
    <row r="21" spans="1:7" ht="24" customHeight="1" x14ac:dyDescent="0.25">
      <c r="A21" s="105">
        <v>16</v>
      </c>
      <c r="B21" s="106">
        <f t="shared" ref="B21:E25" si="0">IFERROR(($B$9*$A21-$B$13-$B$14)*(1-B$20)*(1-$B$12)*100/$B$15,"—")</f>
        <v>205.69574999999998</v>
      </c>
      <c r="C21" s="106">
        <f t="shared" si="0"/>
        <v>193.59599999999998</v>
      </c>
      <c r="D21" s="107">
        <f t="shared" si="0"/>
        <v>181.49624999999997</v>
      </c>
      <c r="E21" s="106">
        <f t="shared" si="0"/>
        <v>169.39649999999997</v>
      </c>
      <c r="F21" s="106"/>
      <c r="G21" s="106"/>
    </row>
    <row r="22" spans="1:7" ht="24" customHeight="1" x14ac:dyDescent="0.25">
      <c r="A22" s="105">
        <v>18</v>
      </c>
      <c r="B22" s="106">
        <f t="shared" si="0"/>
        <v>232.71724999999998</v>
      </c>
      <c r="C22" s="106">
        <f t="shared" si="0"/>
        <v>219.02799999999999</v>
      </c>
      <c r="D22" s="107">
        <f t="shared" si="0"/>
        <v>205.33874999999998</v>
      </c>
      <c r="E22" s="106">
        <f t="shared" si="0"/>
        <v>191.64949999999996</v>
      </c>
      <c r="F22" s="106"/>
      <c r="G22" s="106"/>
    </row>
    <row r="23" spans="1:7" ht="24" customHeight="1" x14ac:dyDescent="0.25">
      <c r="A23" s="108">
        <f>$B$10</f>
        <v>19.144981412639407</v>
      </c>
      <c r="B23" s="109">
        <f t="shared" si="0"/>
        <v>248.18680762081783</v>
      </c>
      <c r="C23" s="109">
        <f t="shared" si="0"/>
        <v>233.58758364312268</v>
      </c>
      <c r="D23" s="110">
        <f t="shared" si="0"/>
        <v>218.98835966542748</v>
      </c>
      <c r="E23" s="109">
        <f t="shared" si="0"/>
        <v>204.38913568773233</v>
      </c>
      <c r="F23" s="109"/>
      <c r="G23" s="109"/>
    </row>
    <row r="24" spans="1:7" ht="24" customHeight="1" x14ac:dyDescent="0.25">
      <c r="A24" s="105">
        <v>21</v>
      </c>
      <c r="B24" s="106">
        <f t="shared" si="0"/>
        <v>273.24949999999995</v>
      </c>
      <c r="C24" s="106">
        <f t="shared" si="0"/>
        <v>257.17599999999999</v>
      </c>
      <c r="D24" s="107">
        <f t="shared" si="0"/>
        <v>241.10249999999996</v>
      </c>
      <c r="E24" s="106">
        <f t="shared" si="0"/>
        <v>225.02899999999994</v>
      </c>
      <c r="F24" s="106"/>
      <c r="G24" s="106"/>
    </row>
    <row r="25" spans="1:7" ht="24" customHeight="1" x14ac:dyDescent="0.25">
      <c r="A25" s="105">
        <v>23</v>
      </c>
      <c r="B25" s="106">
        <f t="shared" si="0"/>
        <v>300.27099999999996</v>
      </c>
      <c r="C25" s="106">
        <f t="shared" si="0"/>
        <v>282.608</v>
      </c>
      <c r="D25" s="107">
        <f t="shared" si="0"/>
        <v>264.94499999999999</v>
      </c>
      <c r="E25" s="106">
        <f t="shared" si="0"/>
        <v>247.28199999999998</v>
      </c>
      <c r="F25" s="106"/>
      <c r="G25" s="106"/>
    </row>
    <row r="26" spans="1:7" ht="7.5" customHeight="1" x14ac:dyDescent="0.25"/>
    <row r="27" spans="1:7" ht="19.5" customHeight="1" x14ac:dyDescent="0.25">
      <c r="A27" s="115" t="s">
        <v>193</v>
      </c>
      <c r="B27" s="115"/>
      <c r="C27" s="115"/>
      <c r="D27" s="115"/>
      <c r="E27" s="115"/>
      <c r="F27" s="115"/>
      <c r="G27" s="115"/>
    </row>
    <row r="28" spans="1:7" ht="19.5" customHeight="1" x14ac:dyDescent="0.25">
      <c r="A28" s="116" t="s">
        <v>194</v>
      </c>
      <c r="B28" s="117" t="s">
        <v>195</v>
      </c>
      <c r="C28" s="117"/>
      <c r="D28" s="117"/>
      <c r="E28" s="117"/>
      <c r="F28" s="117"/>
      <c r="G28" s="117"/>
    </row>
    <row r="29" spans="1:7" ht="19.5" customHeight="1" x14ac:dyDescent="0.25">
      <c r="A29" s="116" t="s">
        <v>196</v>
      </c>
      <c r="B29" s="117" t="s">
        <v>197</v>
      </c>
      <c r="C29" s="117"/>
      <c r="D29" s="117"/>
      <c r="E29" s="117"/>
      <c r="F29" s="117"/>
      <c r="G29" s="117"/>
    </row>
    <row r="30" spans="1:7" ht="19.5" customHeight="1" x14ac:dyDescent="0.25">
      <c r="A30" s="116" t="s">
        <v>198</v>
      </c>
      <c r="B30" s="117" t="s">
        <v>199</v>
      </c>
      <c r="C30" s="117"/>
      <c r="D30" s="117"/>
      <c r="E30" s="117"/>
      <c r="F30" s="117"/>
      <c r="G30" s="117"/>
    </row>
    <row r="31" spans="1:7" ht="19.5" customHeight="1" x14ac:dyDescent="0.25">
      <c r="A31" s="116" t="s">
        <v>200</v>
      </c>
      <c r="B31" s="117" t="s">
        <v>201</v>
      </c>
      <c r="C31" s="117"/>
      <c r="D31" s="117"/>
      <c r="E31" s="117"/>
      <c r="F31" s="117"/>
      <c r="G31" s="117"/>
    </row>
    <row r="32" spans="1:7" ht="19.5" customHeight="1" x14ac:dyDescent="0.25">
      <c r="A32" s="116" t="s">
        <v>202</v>
      </c>
      <c r="B32" s="117" t="s">
        <v>203</v>
      </c>
      <c r="C32" s="117"/>
      <c r="D32" s="117"/>
      <c r="E32" s="117"/>
      <c r="F32" s="117"/>
      <c r="G32" s="117"/>
    </row>
    <row r="33" spans="1:7" ht="19.5" customHeight="1" x14ac:dyDescent="0.25">
      <c r="A33" s="116" t="s">
        <v>204</v>
      </c>
      <c r="B33" s="117" t="s">
        <v>205</v>
      </c>
      <c r="C33" s="117"/>
      <c r="D33" s="117"/>
      <c r="E33" s="117"/>
      <c r="F33" s="117"/>
      <c r="G33" s="117"/>
    </row>
    <row r="34" spans="1:7" ht="19.5" customHeight="1" x14ac:dyDescent="0.25">
      <c r="A34" s="116" t="s">
        <v>206</v>
      </c>
      <c r="B34" s="117" t="s">
        <v>207</v>
      </c>
      <c r="C34" s="117"/>
      <c r="D34" s="117"/>
      <c r="E34" s="117"/>
      <c r="F34" s="117"/>
      <c r="G34" s="117"/>
    </row>
  </sheetData>
  <sheetProtection algorithmName="SHA-512" hashValue="pHQ/5qGcAQhbyFF7TNESCvcmAfYo4zCOqlPsEStyfsmswghbfD+UOrjeuB9eltwwvkQYm8+SwNj2tuUlm50kLw==" saltValue="hLDkwmBZvvh1aye8KrkmBQ==" spinCount="100000" sheet="1" objects="1" scenarios="1"/>
  <mergeCells count="23">
    <mergeCell ref="B32:G32"/>
    <mergeCell ref="B33:G33"/>
    <mergeCell ref="B34:G34"/>
    <mergeCell ref="A27:G27"/>
    <mergeCell ref="B28:G28"/>
    <mergeCell ref="B29:G29"/>
    <mergeCell ref="B30:G30"/>
    <mergeCell ref="B31:G31"/>
    <mergeCell ref="C13:G13"/>
    <mergeCell ref="C14:G14"/>
    <mergeCell ref="C15:G15"/>
    <mergeCell ref="A17:G17"/>
    <mergeCell ref="A18:G18"/>
    <mergeCell ref="A8:G8"/>
    <mergeCell ref="C9:G9"/>
    <mergeCell ref="C10:G10"/>
    <mergeCell ref="C11:G11"/>
    <mergeCell ref="C12:G12"/>
    <mergeCell ref="A1:G2"/>
    <mergeCell ref="A3:G3"/>
    <mergeCell ref="A4:G4"/>
    <mergeCell ref="A5:G5"/>
    <mergeCell ref="A6:G6"/>
  </mergeCells>
  <conditionalFormatting sqref="B21:G25">
    <cfRule type="colorScale" priority="2">
      <colorScale>
        <cfvo type="min"/>
        <cfvo type="percentile" val="50"/>
        <cfvo type="max"/>
        <color rgb="FFFDECEA"/>
        <color rgb="FFFFF8E1"/>
        <color rgb="FFE6F4EA"/>
      </colorScale>
    </cfRule>
  </conditionalFormatting>
  <pageMargins left="0.5" right="0.5" top="0.75" bottom="0.75" header="0.511811023622047" footer="0.511811023622047"/>
  <pageSetup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D1A3A91F97AA4DB78371074AE429E8" ma:contentTypeVersion="14" ma:contentTypeDescription="Create a new document." ma:contentTypeScope="" ma:versionID="352d99f9406fe428373f933867cb4ddc">
  <xsd:schema xmlns:xsd="http://www.w3.org/2001/XMLSchema" xmlns:xs="http://www.w3.org/2001/XMLSchema" xmlns:p="http://schemas.microsoft.com/office/2006/metadata/properties" xmlns:ns2="59c315be-c7b3-430b-b056-73e247fd62ce" xmlns:ns3="e267f483-122f-4381-be8b-fc60b69a9324" targetNamespace="http://schemas.microsoft.com/office/2006/metadata/properties" ma:root="true" ma:fieldsID="d884d13daf956db70d2bfcefaf8c986b" ns2:_="" ns3:_="">
    <xsd:import namespace="59c315be-c7b3-430b-b056-73e247fd62ce"/>
    <xsd:import namespace="e267f483-122f-4381-be8b-fc60b69a9324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AccutaxBlo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c315be-c7b3-430b-b056-73e247fd62ce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7673dfe9-429e-47e5-b9b5-065806a34d3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AccutaxBlog" ma:index="21" nillable="true" ma:displayName="Accutax Blog" ma:format="Dropdown" ma:internalName="AccutaxBlog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7f483-122f-4381-be8b-fc60b69a9324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5ca173af-41c2-49d7-a348-8b01c76451a7}" ma:internalName="TaxCatchAll" ma:showField="CatchAllData" ma:web="e267f483-122f-4381-be8b-fc60b69a93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9c315be-c7b3-430b-b056-73e247fd62ce">
      <Terms xmlns="http://schemas.microsoft.com/office/infopath/2007/PartnerControls"/>
    </lcf76f155ced4ddcb4097134ff3c332f>
    <AccutaxBlog xmlns="59c315be-c7b3-430b-b056-73e247fd62ce" xsi:nil="true"/>
    <TaxCatchAll xmlns="e267f483-122f-4381-be8b-fc60b69a9324" xsi:nil="true"/>
  </documentManagement>
</p:properties>
</file>

<file path=customXml/itemProps1.xml><?xml version="1.0" encoding="utf-8"?>
<ds:datastoreItem xmlns:ds="http://schemas.openxmlformats.org/officeDocument/2006/customXml" ds:itemID="{A5D8F2DF-3038-4A89-9841-9EBACB8BDDB5}"/>
</file>

<file path=customXml/itemProps2.xml><?xml version="1.0" encoding="utf-8"?>
<ds:datastoreItem xmlns:ds="http://schemas.openxmlformats.org/officeDocument/2006/customXml" ds:itemID="{3B5729B7-FDEF-47E4-B36A-AEE2C24402A5}"/>
</file>

<file path=customXml/itemProps3.xml><?xml version="1.0" encoding="utf-8"?>
<ds:datastoreItem xmlns:ds="http://schemas.openxmlformats.org/officeDocument/2006/customXml" ds:itemID="{B8FB50D9-598F-4889-9CC4-D9D87E8D5FA2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COMP_SET</vt:lpstr>
      <vt:lpstr>MULTIPLES</vt:lpstr>
      <vt:lpstr>EV_BRIDGE</vt:lpstr>
      <vt:lpstr>DISCOUNTS</vt:lpstr>
      <vt:lpstr>SENSITIVITY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Admin</cp:lastModifiedBy>
  <cp:revision>0</cp:revision>
  <cp:lastPrinted>2026-03-30T06:02:05Z</cp:lastPrinted>
  <dcterms:created xsi:type="dcterms:W3CDTF">2026-03-29T17:03:40Z</dcterms:created>
  <dcterms:modified xsi:type="dcterms:W3CDTF">2026-05-16T08:28:08Z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0x010100FAD1A3A91F97AA4DB78371074AE429E8</vt:lpwstr>
  </property>
</Properties>
</file>